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180" yWindow="-105" windowWidth="10860" windowHeight="11640" firstSheet="1" activeTab="1"/>
  </bookViews>
  <sheets>
    <sheet name="Fiscal Q3 2014 Results" sheetId="1" r:id="rId1"/>
    <sheet name="Summary Data use" sheetId="4" r:id="rId2"/>
    <sheet name="NAV change" sheetId="5" r:id="rId3"/>
    <sheet name="MVCA and SGDA" sheetId="6" r:id="rId4"/>
    <sheet name=" Portfolio Adjustments to use" sheetId="7" r:id="rId5"/>
  </sheets>
  <definedNames>
    <definedName name="OLE_LINK10" localSheetId="4">' Portfolio Adjustments to use'!$A$5</definedName>
  </definedNames>
  <calcPr calcId="145621"/>
</workbook>
</file>

<file path=xl/calcChain.xml><?xml version="1.0" encoding="utf-8"?>
<calcChain xmlns="http://schemas.openxmlformats.org/spreadsheetml/2006/main">
  <c r="Z27" i="7" l="1"/>
  <c r="Y26" i="7"/>
  <c r="V36" i="7"/>
  <c r="R36" i="7"/>
  <c r="Q36" i="7"/>
  <c r="P36" i="7"/>
  <c r="O36" i="7"/>
  <c r="V30" i="7"/>
  <c r="R30" i="7"/>
  <c r="Q30" i="7"/>
  <c r="P30" i="7"/>
  <c r="O30" i="7"/>
  <c r="T29" i="7"/>
  <c r="T28" i="7"/>
  <c r="T27" i="7"/>
  <c r="T26" i="7"/>
  <c r="T25" i="7"/>
  <c r="T24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35" i="7"/>
  <c r="T34" i="7"/>
  <c r="V37" i="7"/>
  <c r="Q37" i="7"/>
  <c r="P37" i="7"/>
  <c r="O37" i="7"/>
  <c r="L35" i="7"/>
  <c r="L34" i="7"/>
  <c r="R23" i="7"/>
  <c r="R37" i="7" s="1"/>
  <c r="N37" i="7"/>
  <c r="I37" i="7"/>
  <c r="G37" i="7"/>
  <c r="E37" i="7"/>
  <c r="L29" i="7"/>
  <c r="L28" i="7"/>
  <c r="L27" i="7"/>
  <c r="L26" i="7"/>
  <c r="L25" i="7"/>
  <c r="L24" i="7"/>
  <c r="C23" i="7"/>
  <c r="L23" i="7" s="1"/>
  <c r="L22" i="7"/>
  <c r="L21" i="7"/>
  <c r="L20" i="7"/>
  <c r="L19" i="7"/>
  <c r="L18" i="7"/>
  <c r="L17" i="7"/>
  <c r="L16" i="7"/>
  <c r="L15" i="7"/>
  <c r="L13" i="7"/>
  <c r="L12" i="7"/>
  <c r="L11" i="7"/>
  <c r="L10" i="7"/>
  <c r="L9" i="7"/>
  <c r="L8" i="7"/>
  <c r="L7" i="7"/>
  <c r="L6" i="7"/>
  <c r="L5" i="7"/>
  <c r="D2" i="5"/>
  <c r="K17" i="4"/>
  <c r="K16" i="4"/>
  <c r="K15" i="4"/>
  <c r="K6" i="4"/>
  <c r="K4" i="4"/>
  <c r="T37" i="7" l="1"/>
  <c r="T30" i="7"/>
  <c r="T36" i="7"/>
  <c r="T23" i="7"/>
  <c r="C37" i="7"/>
  <c r="C43" i="7" s="1"/>
  <c r="L37" i="7"/>
  <c r="L43" i="7" s="1"/>
  <c r="H2" i="5" l="1"/>
</calcChain>
</file>

<file path=xl/sharedStrings.xml><?xml version="1.0" encoding="utf-8"?>
<sst xmlns="http://schemas.openxmlformats.org/spreadsheetml/2006/main" count="244" uniqueCount="96">
  <si>
    <t>Quarter Ended</t>
  </si>
  <si>
    <t>(Unaudited) ($ in thousands except for per share data)</t>
  </si>
  <si>
    <t>Q2 2014</t>
  </si>
  <si>
    <t>Q1 2014</t>
  </si>
  <si>
    <t>Total operating income</t>
  </si>
  <si>
    <t xml:space="preserve"> </t>
  </si>
  <si>
    <t>Management fee</t>
  </si>
  <si>
    <t>Portfolio fees - asset management</t>
  </si>
  <si>
    <t>Management fee - asset management</t>
  </si>
  <si>
    <t>Administrative</t>
  </si>
  <si>
    <t>Interest, fees and other borrowing costs</t>
  </si>
  <si>
    <t>Net Incentive compensation</t>
  </si>
  <si>
    <t>Total waiver by adviser</t>
  </si>
  <si>
    <t>Tax expense</t>
  </si>
  <si>
    <t>Net operating income (loss) before net realized and unrealized gains</t>
  </si>
  <si>
    <t>Net asset value per share</t>
  </si>
  <si>
    <t xml:space="preserve"> Active Deals:</t>
  </si>
  <si>
    <t xml:space="preserve">  --</t>
  </si>
  <si>
    <t xml:space="preserve"> --</t>
  </si>
  <si>
    <t xml:space="preserve"> MVC Automotive Group B.V.</t>
  </si>
  <si>
    <t>--</t>
  </si>
  <si>
    <t xml:space="preserve"> SGDA Europe B.V.</t>
  </si>
  <si>
    <t xml:space="preserve"> TOTAL</t>
  </si>
  <si>
    <t>$</t>
  </si>
  <si>
    <t xml:space="preserve"> Write ups (downs)</t>
  </si>
  <si>
    <t>Nine Month Period Ended</t>
  </si>
  <si>
    <t>Q3 2014</t>
  </si>
  <si>
    <t>Fiscal Third Quarter 2014 Results</t>
  </si>
  <si>
    <t>July-14</t>
  </si>
  <si>
    <t>July-13</t>
  </si>
  <si>
    <t>Q3 2013</t>
  </si>
  <si>
    <t>Net (decrease) increase in net assets resulting from operations</t>
  </si>
  <si>
    <t>Net (decrease)  increase in net assets resulting from operations per share</t>
  </si>
  <si>
    <t>Q4 2014</t>
  </si>
  <si>
    <t>Net increase (decrease) in net assets resulting from operations</t>
  </si>
  <si>
    <t>Net increase (decrease) in net assets resulting from operations per share</t>
  </si>
  <si>
    <t>Summit Research Labs</t>
  </si>
  <si>
    <t>Morey's Seafood</t>
  </si>
  <si>
    <t>Cumulative Changes</t>
  </si>
  <si>
    <t>FY 2014</t>
  </si>
  <si>
    <t>($ in thousands except for per share data)</t>
  </si>
  <si>
    <t>(Restated)</t>
  </si>
  <si>
    <t>Q4 2013</t>
  </si>
  <si>
    <t>FY</t>
  </si>
  <si>
    <t>FY 2013</t>
  </si>
  <si>
    <t>Q2 2013</t>
  </si>
  <si>
    <t>Q1 2013</t>
  </si>
  <si>
    <t>Q314 Net Asset Value              (as restated)</t>
  </si>
  <si>
    <t>Change in Net Asset Value</t>
  </si>
  <si>
    <t>Percent Change in Net Asset Value</t>
  </si>
  <si>
    <t>Q314 Net Asset Value Per Share          (as restated)</t>
  </si>
  <si>
    <t>Change in Net Asset Value Per Share</t>
  </si>
  <si>
    <t>Percent Change in Net Asset Value Per Share</t>
  </si>
  <si>
    <t xml:space="preserve">($ in thousands except for per share data) </t>
  </si>
  <si>
    <t>($ in thousands)</t>
  </si>
  <si>
    <t>MVC Auto</t>
  </si>
  <si>
    <t>FMV (As Published)</t>
  </si>
  <si>
    <t>FMV  (Restated)</t>
  </si>
  <si>
    <t>SGDA Europe</t>
  </si>
  <si>
    <t>Quarterly Period</t>
  </si>
  <si>
    <t>Q3 2014 (restated)</t>
  </si>
  <si>
    <t>Q2 2014 (restated)</t>
  </si>
  <si>
    <t>Q1 2014 (restated)</t>
  </si>
  <si>
    <t>Oct-13 (restated)</t>
  </si>
  <si>
    <t xml:space="preserve">Q3 2014 </t>
  </si>
  <si>
    <t xml:space="preserve">Q1 2014 </t>
  </si>
  <si>
    <t>Biovation Holdings, Inc.</t>
  </si>
  <si>
    <t>Biogenics Reagents</t>
  </si>
  <si>
    <t>Advantage Insurance Holdings LTD</t>
  </si>
  <si>
    <t>Centile Holding B.V.</t>
  </si>
  <si>
    <t xml:space="preserve">Custom Alloy Corporation </t>
  </si>
  <si>
    <t xml:space="preserve">Equus Total Return, Inc. </t>
  </si>
  <si>
    <t>Foliofn, Inc.</t>
  </si>
  <si>
    <t>Freshii USA Inc</t>
  </si>
  <si>
    <t xml:space="preserve">G3K Displays, Inc. </t>
  </si>
  <si>
    <t xml:space="preserve">Harmony Health &amp; Beauty, Inc. </t>
  </si>
  <si>
    <t>JSC Tekers Invest</t>
  </si>
  <si>
    <t xml:space="preserve">MVC Private Equity Fund, L.P. </t>
  </si>
  <si>
    <t>NPWT Corporation</t>
  </si>
  <si>
    <t>Octagon Credit Investors, LLC</t>
  </si>
  <si>
    <t xml:space="preserve">Ohio Medical Corporation </t>
  </si>
  <si>
    <t xml:space="preserve">Pre-Paid Legal Services, Inc. </t>
  </si>
  <si>
    <t>RuMe, Inc.</t>
  </si>
  <si>
    <t>Security Holdings, B.V.</t>
  </si>
  <si>
    <t>SIA Tekers Invest</t>
  </si>
  <si>
    <t xml:space="preserve">Turf Products, LLC </t>
  </si>
  <si>
    <t xml:space="preserve">U.S. Gas &amp; Electric, Inc. </t>
  </si>
  <si>
    <t xml:space="preserve">Velocitius B.V. </t>
  </si>
  <si>
    <t>Vestal Manufacturing Enterprises, Inc.</t>
  </si>
  <si>
    <t>SUB-TOTAL</t>
  </si>
  <si>
    <t xml:space="preserve">Portfolio Company Values Impacted by the Restatement* </t>
  </si>
  <si>
    <t xml:space="preserve">*MVC Auto and SGDA Europe are the ONLY portfolio company values that were changed from the previously published values. </t>
  </si>
  <si>
    <t>Fiscal Year 2014 Portfolio Adjustments</t>
  </si>
  <si>
    <t>s/o</t>
  </si>
  <si>
    <t>Q314 Net Asset Value                            (as published)</t>
  </si>
  <si>
    <t>Q314 Net Asset Value Per Share (as published)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</si>
</sst>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_);[Red]\(&quot;$&quot;#,##0.0\)"/>
    <numFmt numFmtId="166" formatCode="_(&quot;$&quot;* #,##0_);_(&quot;$&quot;* \(#,##0\);_(&quot;$&quot;* &quot;-&quot;??_);_(@_)"/>
    <numFmt numFmtId="167" formatCode="#,##0.000_);\(#,##0.000\)"/>
    <numFmt numFmtId="168" formatCode="0.0000_);\(0.0000\)"/>
  </numFmts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0">
    <xf numFmtId="0" fontId="0" fillId="0" borderId="0" xfId="0"/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37" fontId="7" fillId="0" borderId="3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2" xfId="0" applyBorder="1"/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7" fontId="6" fillId="0" borderId="0" xfId="0" applyNumberFormat="1" applyFont="1"/>
    <xf numFmtId="3" fontId="8" fillId="0" borderId="0" xfId="0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43" fontId="0" fillId="0" borderId="0" xfId="2" applyFont="1"/>
    <xf numFmtId="0" fontId="10" fillId="0" borderId="7" xfId="0" applyFont="1" applyBorder="1" applyAlignment="1">
      <alignment horizontal="center" wrapText="1"/>
    </xf>
    <xf numFmtId="44" fontId="0" fillId="0" borderId="8" xfId="3" applyFont="1" applyBorder="1" applyAlignment="1">
      <alignment horizontal="center"/>
    </xf>
    <xf numFmtId="165" fontId="0" fillId="0" borderId="8" xfId="3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Font="1"/>
    <xf numFmtId="0" fontId="11" fillId="0" borderId="7" xfId="0" applyFont="1" applyBorder="1" applyAlignment="1">
      <alignment horizontal="center" wrapText="1"/>
    </xf>
    <xf numFmtId="14" fontId="0" fillId="0" borderId="7" xfId="0" applyNumberFormat="1" applyFont="1" applyBorder="1"/>
    <xf numFmtId="166" fontId="0" fillId="0" borderId="7" xfId="3" applyNumberFormat="1" applyFont="1" applyBorder="1"/>
    <xf numFmtId="166" fontId="0" fillId="0" borderId="7" xfId="3" applyNumberFormat="1" applyFont="1" applyFill="1" applyBorder="1"/>
    <xf numFmtId="14" fontId="0" fillId="0" borderId="8" xfId="0" applyNumberFormat="1" applyFont="1" applyBorder="1"/>
    <xf numFmtId="166" fontId="0" fillId="0" borderId="8" xfId="3" applyNumberFormat="1" applyFont="1" applyBorder="1"/>
    <xf numFmtId="166" fontId="0" fillId="0" borderId="8" xfId="3" applyNumberFormat="1" applyFont="1" applyFill="1" applyBorder="1"/>
    <xf numFmtId="166" fontId="7" fillId="0" borderId="0" xfId="0" applyNumberFormat="1" applyFont="1" applyFill="1" applyBorder="1" applyAlignment="1">
      <alignment wrapText="1"/>
    </xf>
    <xf numFmtId="3" fontId="12" fillId="0" borderId="0" xfId="0" applyNumberFormat="1" applyFont="1"/>
    <xf numFmtId="44" fontId="6" fillId="0" borderId="0" xfId="3" applyFont="1"/>
    <xf numFmtId="167" fontId="6" fillId="0" borderId="0" xfId="0" applyNumberFormat="1" applyFont="1"/>
    <xf numFmtId="0" fontId="2" fillId="0" borderId="0" xfId="0" applyFont="1" applyBorder="1" applyAlignment="1">
      <alignment vertical="center" wrapText="1"/>
    </xf>
    <xf numFmtId="37" fontId="2" fillId="0" borderId="0" xfId="0" applyNumberFormat="1" applyFont="1" applyBorder="1" applyAlignment="1">
      <alignment horizontal="right" vertical="center" wrapText="1"/>
    </xf>
    <xf numFmtId="37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7" fontId="6" fillId="0" borderId="3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37" fontId="6" fillId="0" borderId="5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 wrapText="1"/>
    </xf>
    <xf numFmtId="49" fontId="13" fillId="0" borderId="5" xfId="0" applyNumberFormat="1" applyFont="1" applyBorder="1" applyAlignment="1">
      <alignment horizontal="right" vertical="center" wrapText="1"/>
    </xf>
    <xf numFmtId="49" fontId="13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37" fontId="6" fillId="0" borderId="5" xfId="0" quotePrefix="1" applyNumberFormat="1" applyFont="1" applyBorder="1" applyAlignment="1">
      <alignment horizontal="right" vertical="center" wrapText="1"/>
    </xf>
    <xf numFmtId="37" fontId="6" fillId="0" borderId="3" xfId="0" applyNumberFormat="1" applyFont="1" applyFill="1" applyBorder="1" applyAlignment="1">
      <alignment horizontal="right" vertical="center" wrapText="1"/>
    </xf>
    <xf numFmtId="37" fontId="6" fillId="0" borderId="3" xfId="0" quotePrefix="1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44" fontId="6" fillId="0" borderId="3" xfId="3" applyFont="1" applyBorder="1" applyAlignment="1">
      <alignment vertical="center" wrapText="1"/>
    </xf>
    <xf numFmtId="37" fontId="15" fillId="0" borderId="5" xfId="0" applyNumberFormat="1" applyFont="1" applyBorder="1" applyAlignment="1">
      <alignment horizontal="right" vertical="center" wrapText="1"/>
    </xf>
    <xf numFmtId="37" fontId="15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7" fontId="17" fillId="0" borderId="5" xfId="0" applyNumberFormat="1" applyFont="1" applyBorder="1" applyAlignment="1">
      <alignment horizontal="right" vertical="center" wrapText="1"/>
    </xf>
    <xf numFmtId="37" fontId="17" fillId="0" borderId="3" xfId="0" applyNumberFormat="1" applyFont="1" applyFill="1" applyBorder="1" applyAlignment="1">
      <alignment horizontal="right" vertical="center" wrapText="1"/>
    </xf>
    <xf numFmtId="37" fontId="17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37" fontId="13" fillId="0" borderId="5" xfId="0" applyNumberFormat="1" applyFont="1" applyBorder="1" applyAlignment="1">
      <alignment horizontal="right" vertical="center" wrapText="1"/>
    </xf>
    <xf numFmtId="37" fontId="13" fillId="0" borderId="3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37" fontId="15" fillId="0" borderId="0" xfId="0" applyNumberFormat="1" applyFont="1" applyBorder="1" applyAlignment="1">
      <alignment horizontal="right" vertical="center" wrapText="1"/>
    </xf>
    <xf numFmtId="37" fontId="1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left" wrapText="1"/>
    </xf>
    <xf numFmtId="166" fontId="9" fillId="0" borderId="3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left" wrapText="1"/>
    </xf>
    <xf numFmtId="44" fontId="9" fillId="0" borderId="2" xfId="0" applyNumberFormat="1" applyFont="1" applyBorder="1" applyAlignment="1">
      <alignment horizontal="left"/>
    </xf>
    <xf numFmtId="44" fontId="9" fillId="0" borderId="1" xfId="0" applyNumberFormat="1" applyFont="1" applyBorder="1" applyAlignment="1">
      <alignment horizontal="left"/>
    </xf>
    <xf numFmtId="8" fontId="18" fillId="0" borderId="0" xfId="0" applyNumberFormat="1" applyFont="1"/>
    <xf numFmtId="9" fontId="6" fillId="0" borderId="0" xfId="1" applyFont="1"/>
    <xf numFmtId="44" fontId="0" fillId="0" borderId="8" xfId="3" applyNumberFormat="1" applyFont="1" applyBorder="1" applyAlignment="1">
      <alignment horizontal="center"/>
    </xf>
    <xf numFmtId="168" fontId="0" fillId="0" borderId="8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44" fontId="9" fillId="0" borderId="5" xfId="0" applyNumberFormat="1" applyFont="1" applyBorder="1" applyAlignment="1">
      <alignment horizontal="center" vertical="center" wrapText="1"/>
    </xf>
    <xf numFmtId="44" fontId="9" fillId="0" borderId="5" xfId="0" applyNumberFormat="1" applyFont="1" applyBorder="1" applyAlignment="1">
      <alignment horizontal="left" wrapText="1"/>
    </xf>
    <xf numFmtId="166" fontId="0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3" sqref="A3:H19"/>
    </sheetView>
  </sheetViews>
  <sheetFormatPr defaultRowHeight="15" x14ac:dyDescent="0.25"/>
  <cols>
    <col min="1" max="1" width="42.7109375" customWidth="1"/>
    <col min="2" max="4" width="7.7109375" bestFit="1" customWidth="1"/>
    <col min="5" max="5" width="7.7109375" customWidth="1"/>
    <col min="6" max="6" width="2.5703125" customWidth="1"/>
    <col min="7" max="7" width="15" customWidth="1"/>
    <col min="8" max="8" width="16" customWidth="1"/>
  </cols>
  <sheetData>
    <row r="1" spans="1:8" x14ac:dyDescent="0.25">
      <c r="A1" s="2" t="s">
        <v>27</v>
      </c>
    </row>
    <row r="2" spans="1:8" ht="15.75" customHeight="1" thickBot="1" x14ac:dyDescent="0.3">
      <c r="A2" s="5"/>
      <c r="B2" s="96"/>
      <c r="C2" s="96"/>
      <c r="D2" s="96"/>
      <c r="E2" s="13"/>
      <c r="F2" s="4"/>
      <c r="G2" s="97"/>
      <c r="H2" s="97"/>
    </row>
    <row r="3" spans="1:8" ht="15.75" customHeight="1" thickBot="1" x14ac:dyDescent="0.3">
      <c r="A3" s="5"/>
      <c r="B3" s="95" t="s">
        <v>0</v>
      </c>
      <c r="C3" s="95"/>
      <c r="D3" s="95"/>
      <c r="E3" s="95"/>
      <c r="F3" s="11"/>
      <c r="G3" s="98" t="s">
        <v>25</v>
      </c>
      <c r="H3" s="98"/>
    </row>
    <row r="4" spans="1:8" ht="24.75" thickBot="1" x14ac:dyDescent="0.3">
      <c r="A4" s="5" t="s">
        <v>1</v>
      </c>
      <c r="B4" s="1" t="s">
        <v>26</v>
      </c>
      <c r="C4" s="1" t="s">
        <v>2</v>
      </c>
      <c r="D4" s="1" t="s">
        <v>3</v>
      </c>
      <c r="E4" s="1" t="s">
        <v>30</v>
      </c>
      <c r="F4" s="10"/>
      <c r="G4" s="8" t="s">
        <v>28</v>
      </c>
      <c r="H4" s="9" t="s">
        <v>29</v>
      </c>
    </row>
    <row r="5" spans="1:8" ht="15.75" thickBot="1" x14ac:dyDescent="0.3">
      <c r="A5" s="5" t="s">
        <v>4</v>
      </c>
      <c r="B5" s="7">
        <v>5016</v>
      </c>
      <c r="C5" s="7">
        <v>5863</v>
      </c>
      <c r="D5" s="7">
        <v>4613</v>
      </c>
      <c r="E5" s="7">
        <v>7245</v>
      </c>
      <c r="F5" s="10"/>
      <c r="G5" s="7">
        <v>15492</v>
      </c>
      <c r="H5" s="7">
        <v>20294</v>
      </c>
    </row>
    <row r="6" spans="1:8" ht="15.75" thickBot="1" x14ac:dyDescent="0.3">
      <c r="A6" s="5"/>
      <c r="B6" s="7"/>
      <c r="C6" s="7"/>
      <c r="D6" s="7" t="s">
        <v>5</v>
      </c>
      <c r="E6" s="7"/>
      <c r="F6" s="10"/>
      <c r="G6" s="7"/>
      <c r="H6" s="7"/>
    </row>
    <row r="7" spans="1:8" ht="15.75" thickBot="1" x14ac:dyDescent="0.3">
      <c r="A7" s="5" t="s">
        <v>6</v>
      </c>
      <c r="B7" s="7">
        <v>2162</v>
      </c>
      <c r="C7" s="7">
        <v>2306</v>
      </c>
      <c r="D7" s="7">
        <v>2304</v>
      </c>
      <c r="E7" s="7">
        <v>2101</v>
      </c>
      <c r="F7" s="10"/>
      <c r="G7" s="7">
        <v>6772</v>
      </c>
      <c r="H7" s="7">
        <v>6046</v>
      </c>
    </row>
    <row r="8" spans="1:8" ht="15.75" thickBot="1" x14ac:dyDescent="0.3">
      <c r="A8" s="5" t="s">
        <v>7</v>
      </c>
      <c r="B8" s="7">
        <v>153</v>
      </c>
      <c r="C8" s="7">
        <v>341</v>
      </c>
      <c r="D8" s="7">
        <v>106</v>
      </c>
      <c r="E8" s="7">
        <v>103</v>
      </c>
      <c r="F8" s="10"/>
      <c r="G8" s="7">
        <v>600</v>
      </c>
      <c r="H8" s="7">
        <v>312</v>
      </c>
    </row>
    <row r="9" spans="1:8" ht="15.75" thickBot="1" x14ac:dyDescent="0.3">
      <c r="A9" s="5" t="s">
        <v>8</v>
      </c>
      <c r="B9" s="7">
        <v>17</v>
      </c>
      <c r="C9" s="7">
        <v>231</v>
      </c>
      <c r="D9" s="7">
        <v>232</v>
      </c>
      <c r="E9" s="7">
        <v>232</v>
      </c>
      <c r="F9" s="10"/>
      <c r="G9" s="7">
        <v>480</v>
      </c>
      <c r="H9" s="7">
        <v>696</v>
      </c>
    </row>
    <row r="10" spans="1:8" ht="15.75" thickBot="1" x14ac:dyDescent="0.3">
      <c r="A10" s="5" t="s">
        <v>9</v>
      </c>
      <c r="B10" s="7">
        <v>1096</v>
      </c>
      <c r="C10" s="7">
        <v>727</v>
      </c>
      <c r="D10" s="7">
        <v>908</v>
      </c>
      <c r="E10" s="7">
        <v>897</v>
      </c>
      <c r="F10" s="10"/>
      <c r="G10" s="7">
        <v>2731</v>
      </c>
      <c r="H10" s="7">
        <v>2689</v>
      </c>
    </row>
    <row r="11" spans="1:8" ht="15.75" thickBot="1" x14ac:dyDescent="0.3">
      <c r="A11" s="5" t="s">
        <v>10</v>
      </c>
      <c r="B11" s="7">
        <v>2426</v>
      </c>
      <c r="C11" s="7">
        <v>2406</v>
      </c>
      <c r="D11" s="7">
        <v>2255</v>
      </c>
      <c r="E11" s="7">
        <v>2115</v>
      </c>
      <c r="F11" s="10"/>
      <c r="G11" s="7">
        <v>7087</v>
      </c>
      <c r="H11" s="7">
        <v>4470</v>
      </c>
    </row>
    <row r="12" spans="1:8" ht="15.75" thickBot="1" x14ac:dyDescent="0.3">
      <c r="A12" s="5" t="s">
        <v>11</v>
      </c>
      <c r="B12" s="7">
        <v>-1831</v>
      </c>
      <c r="C12" s="7">
        <v>-4868</v>
      </c>
      <c r="D12" s="7">
        <v>554</v>
      </c>
      <c r="E12" s="7">
        <v>3961</v>
      </c>
      <c r="F12" s="10"/>
      <c r="G12" s="7">
        <v>-6145</v>
      </c>
      <c r="H12" s="7">
        <v>6144</v>
      </c>
    </row>
    <row r="13" spans="1:8" ht="15.75" thickBot="1" x14ac:dyDescent="0.3">
      <c r="A13" s="5" t="s">
        <v>12</v>
      </c>
      <c r="B13" s="7">
        <v>-38</v>
      </c>
      <c r="C13" s="7">
        <v>-37</v>
      </c>
      <c r="D13" s="7">
        <v>-38</v>
      </c>
      <c r="E13" s="7">
        <v>-38</v>
      </c>
      <c r="F13" s="10"/>
      <c r="G13" s="7">
        <v>-113</v>
      </c>
      <c r="H13" s="7">
        <v>-113</v>
      </c>
    </row>
    <row r="14" spans="1:8" ht="15.75" thickBot="1" x14ac:dyDescent="0.3">
      <c r="A14" s="5" t="s">
        <v>13</v>
      </c>
      <c r="B14" s="7">
        <v>1</v>
      </c>
      <c r="C14" s="7">
        <v>0</v>
      </c>
      <c r="D14" s="7">
        <v>1</v>
      </c>
      <c r="E14" s="7">
        <v>1</v>
      </c>
      <c r="F14" s="10"/>
      <c r="G14" s="7">
        <v>2</v>
      </c>
      <c r="H14" s="7">
        <v>3</v>
      </c>
    </row>
    <row r="15" spans="1:8" ht="15.75" thickBot="1" x14ac:dyDescent="0.3">
      <c r="A15" s="5"/>
      <c r="B15" s="7"/>
      <c r="C15" s="7"/>
      <c r="D15" s="7" t="s">
        <v>5</v>
      </c>
      <c r="E15" s="7"/>
      <c r="F15" s="10"/>
      <c r="G15" s="7"/>
      <c r="H15" s="7"/>
    </row>
    <row r="16" spans="1:8" ht="24.75" thickBot="1" x14ac:dyDescent="0.3">
      <c r="A16" s="5" t="s">
        <v>14</v>
      </c>
      <c r="B16" s="7">
        <v>1030</v>
      </c>
      <c r="C16" s="7">
        <v>4757</v>
      </c>
      <c r="D16" s="7">
        <v>-1709</v>
      </c>
      <c r="E16" s="7">
        <v>-2127</v>
      </c>
      <c r="F16" s="10"/>
      <c r="G16" s="7">
        <v>4078</v>
      </c>
      <c r="H16" s="7">
        <v>47</v>
      </c>
    </row>
    <row r="17" spans="1:8" ht="24.75" thickBot="1" x14ac:dyDescent="0.3">
      <c r="A17" s="12" t="s">
        <v>31</v>
      </c>
      <c r="B17" s="7">
        <v>-7876</v>
      </c>
      <c r="C17" s="7">
        <v>-18546</v>
      </c>
      <c r="D17" s="7">
        <v>2047</v>
      </c>
      <c r="E17" s="7">
        <v>18114</v>
      </c>
      <c r="F17" s="10"/>
      <c r="G17" s="7">
        <v>-24375</v>
      </c>
      <c r="H17" s="7">
        <v>32882</v>
      </c>
    </row>
    <row r="18" spans="1:8" ht="24.75" thickBot="1" x14ac:dyDescent="0.3">
      <c r="A18" s="12" t="s">
        <v>32</v>
      </c>
      <c r="B18" s="6">
        <v>-0.35</v>
      </c>
      <c r="C18" s="6">
        <v>-0.83</v>
      </c>
      <c r="D18" s="6">
        <v>0.1</v>
      </c>
      <c r="E18" s="6">
        <v>0.79</v>
      </c>
      <c r="F18" s="10"/>
      <c r="G18" s="6">
        <v>-1.08</v>
      </c>
      <c r="H18" s="6">
        <v>1.41</v>
      </c>
    </row>
    <row r="19" spans="1:8" ht="15.75" thickBot="1" x14ac:dyDescent="0.3">
      <c r="A19" s="5" t="s">
        <v>15</v>
      </c>
      <c r="B19" s="5">
        <v>15.86</v>
      </c>
      <c r="C19" s="5">
        <v>16.420000000000002</v>
      </c>
      <c r="D19" s="5">
        <v>17.36</v>
      </c>
      <c r="E19" s="5">
        <v>17.36</v>
      </c>
      <c r="F19" s="10"/>
      <c r="G19" s="5">
        <v>15.86</v>
      </c>
      <c r="H19" s="5">
        <v>17.36</v>
      </c>
    </row>
  </sheetData>
  <mergeCells count="4">
    <mergeCell ref="B3:E3"/>
    <mergeCell ref="B2:D2"/>
    <mergeCell ref="G2:H2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F21" sqref="F21"/>
    </sheetView>
  </sheetViews>
  <sheetFormatPr defaultRowHeight="15" x14ac:dyDescent="0.25"/>
  <cols>
    <col min="1" max="1" width="32.42578125" customWidth="1"/>
    <col min="2" max="2" width="11.42578125" bestFit="1" customWidth="1"/>
    <col min="3" max="3" width="10.42578125" bestFit="1" customWidth="1"/>
    <col min="4" max="4" width="11.42578125" bestFit="1" customWidth="1"/>
    <col min="5" max="5" width="8.140625" customWidth="1"/>
    <col min="6" max="6" width="3.42578125" customWidth="1"/>
    <col min="7" max="7" width="10.5703125" bestFit="1" customWidth="1"/>
    <col min="8" max="8" width="11" bestFit="1" customWidth="1"/>
    <col min="9" max="9" width="10" bestFit="1" customWidth="1"/>
    <col min="10" max="10" width="10.5703125" bestFit="1" customWidth="1"/>
    <col min="11" max="11" width="10.42578125" customWidth="1"/>
    <col min="12" max="12" width="10.7109375" bestFit="1" customWidth="1"/>
  </cols>
  <sheetData>
    <row r="1" spans="1:12" ht="15.75" thickBot="1" x14ac:dyDescent="0.3">
      <c r="A1" s="78"/>
      <c r="B1" s="103"/>
      <c r="C1" s="103"/>
      <c r="D1" s="103"/>
      <c r="E1" s="103"/>
      <c r="F1" s="104"/>
      <c r="G1" s="104"/>
      <c r="H1" s="103"/>
      <c r="I1" s="103"/>
      <c r="J1" s="103"/>
      <c r="K1" s="103"/>
      <c r="L1" s="103"/>
    </row>
    <row r="2" spans="1:12" ht="34.5" customHeight="1" x14ac:dyDescent="0.25">
      <c r="A2" s="105" t="s">
        <v>40</v>
      </c>
      <c r="B2" s="107" t="s">
        <v>33</v>
      </c>
      <c r="C2" s="79" t="s">
        <v>26</v>
      </c>
      <c r="D2" s="79" t="s">
        <v>2</v>
      </c>
      <c r="E2" s="107" t="s">
        <v>3</v>
      </c>
      <c r="F2" s="107"/>
      <c r="G2" s="80" t="s">
        <v>42</v>
      </c>
      <c r="H2" s="80" t="s">
        <v>30</v>
      </c>
      <c r="I2" s="80" t="s">
        <v>45</v>
      </c>
      <c r="J2" s="80" t="s">
        <v>46</v>
      </c>
      <c r="K2" s="79" t="s">
        <v>43</v>
      </c>
      <c r="L2" s="79" t="s">
        <v>44</v>
      </c>
    </row>
    <row r="3" spans="1:12" ht="14.25" customHeight="1" thickBot="1" x14ac:dyDescent="0.3">
      <c r="A3" s="106"/>
      <c r="B3" s="108"/>
      <c r="C3" s="81" t="s">
        <v>41</v>
      </c>
      <c r="D3" s="81" t="s">
        <v>41</v>
      </c>
      <c r="E3" s="108" t="s">
        <v>41</v>
      </c>
      <c r="F3" s="108"/>
      <c r="G3" s="82" t="s">
        <v>41</v>
      </c>
      <c r="H3" s="82" t="s">
        <v>41</v>
      </c>
      <c r="I3" s="82" t="s">
        <v>41</v>
      </c>
      <c r="J3" s="82" t="s">
        <v>41</v>
      </c>
      <c r="K3" s="81">
        <v>2014</v>
      </c>
      <c r="L3" s="81" t="s">
        <v>41</v>
      </c>
    </row>
    <row r="4" spans="1:12" ht="15.75" thickBot="1" x14ac:dyDescent="0.3">
      <c r="A4" s="83" t="s">
        <v>4</v>
      </c>
      <c r="B4" s="84">
        <v>4325</v>
      </c>
      <c r="C4" s="84">
        <v>5016</v>
      </c>
      <c r="D4" s="84">
        <v>5862</v>
      </c>
      <c r="E4" s="99">
        <v>4613</v>
      </c>
      <c r="F4" s="99"/>
      <c r="G4" s="85">
        <v>4469</v>
      </c>
      <c r="H4" s="85">
        <v>7245</v>
      </c>
      <c r="I4" s="85">
        <v>6663</v>
      </c>
      <c r="J4" s="85">
        <v>6386</v>
      </c>
      <c r="K4" s="84">
        <f>SUM(B4:F4)</f>
        <v>19816</v>
      </c>
      <c r="L4" s="84">
        <v>24762</v>
      </c>
    </row>
    <row r="5" spans="1:12" ht="11.25" customHeight="1" thickBot="1" x14ac:dyDescent="0.3">
      <c r="A5" s="83"/>
      <c r="B5" s="76"/>
      <c r="C5" s="76"/>
      <c r="D5" s="76"/>
      <c r="E5" s="102"/>
      <c r="F5" s="102"/>
      <c r="G5" s="77"/>
      <c r="H5" s="77"/>
      <c r="I5" s="77"/>
      <c r="J5" s="77"/>
      <c r="K5" s="76"/>
      <c r="L5" s="76"/>
    </row>
    <row r="6" spans="1:12" ht="15.75" thickBot="1" x14ac:dyDescent="0.3">
      <c r="A6" s="83" t="s">
        <v>6</v>
      </c>
      <c r="B6" s="84">
        <v>2121</v>
      </c>
      <c r="C6" s="84">
        <v>2144</v>
      </c>
      <c r="D6" s="84">
        <v>2227</v>
      </c>
      <c r="E6" s="99">
        <v>2189</v>
      </c>
      <c r="F6" s="99"/>
      <c r="G6" s="85">
        <v>2109</v>
      </c>
      <c r="H6" s="85">
        <v>1986</v>
      </c>
      <c r="I6" s="85">
        <v>1758</v>
      </c>
      <c r="J6" s="85">
        <v>1979</v>
      </c>
      <c r="K6" s="84">
        <f>SUM(B6:F6)</f>
        <v>8681</v>
      </c>
      <c r="L6" s="84">
        <v>7833</v>
      </c>
    </row>
    <row r="7" spans="1:12" ht="30.75" thickBot="1" x14ac:dyDescent="0.3">
      <c r="A7" s="83" t="s">
        <v>7</v>
      </c>
      <c r="B7" s="84">
        <v>386</v>
      </c>
      <c r="C7" s="84">
        <v>153</v>
      </c>
      <c r="D7" s="84">
        <v>341</v>
      </c>
      <c r="E7" s="99">
        <v>106</v>
      </c>
      <c r="F7" s="99"/>
      <c r="G7" s="85">
        <v>105</v>
      </c>
      <c r="H7" s="85">
        <v>103</v>
      </c>
      <c r="I7" s="85">
        <v>103</v>
      </c>
      <c r="J7" s="85">
        <v>106</v>
      </c>
      <c r="K7" s="84">
        <v>986</v>
      </c>
      <c r="L7" s="84">
        <v>418</v>
      </c>
    </row>
    <row r="8" spans="1:12" ht="30.75" thickBot="1" x14ac:dyDescent="0.3">
      <c r="A8" s="83" t="s">
        <v>8</v>
      </c>
      <c r="B8" s="84">
        <v>-126</v>
      </c>
      <c r="C8" s="84">
        <v>17</v>
      </c>
      <c r="D8" s="84">
        <v>231</v>
      </c>
      <c r="E8" s="99">
        <v>232</v>
      </c>
      <c r="F8" s="99"/>
      <c r="G8" s="85">
        <v>233</v>
      </c>
      <c r="H8" s="85">
        <v>232</v>
      </c>
      <c r="I8" s="85">
        <v>232</v>
      </c>
      <c r="J8" s="85">
        <v>232</v>
      </c>
      <c r="K8" s="84">
        <v>354</v>
      </c>
      <c r="L8" s="84">
        <v>929</v>
      </c>
    </row>
    <row r="9" spans="1:12" ht="15.75" thickBot="1" x14ac:dyDescent="0.3">
      <c r="A9" s="83" t="s">
        <v>9</v>
      </c>
      <c r="B9" s="84">
        <v>942</v>
      </c>
      <c r="C9" s="84">
        <v>1095</v>
      </c>
      <c r="D9" s="84">
        <v>727</v>
      </c>
      <c r="E9" s="99">
        <v>908</v>
      </c>
      <c r="F9" s="99"/>
      <c r="G9" s="85">
        <v>1024</v>
      </c>
      <c r="H9" s="85">
        <v>897</v>
      </c>
      <c r="I9" s="85">
        <v>902</v>
      </c>
      <c r="J9" s="85">
        <v>890</v>
      </c>
      <c r="K9" s="84">
        <v>3672</v>
      </c>
      <c r="L9" s="84">
        <v>3712</v>
      </c>
    </row>
    <row r="10" spans="1:12" ht="30.75" thickBot="1" x14ac:dyDescent="0.3">
      <c r="A10" s="83" t="s">
        <v>10</v>
      </c>
      <c r="B10" s="84">
        <v>2355</v>
      </c>
      <c r="C10" s="84">
        <v>2426</v>
      </c>
      <c r="D10" s="84">
        <v>2406</v>
      </c>
      <c r="E10" s="99">
        <v>2255</v>
      </c>
      <c r="F10" s="99"/>
      <c r="G10" s="85">
        <v>2254</v>
      </c>
      <c r="H10" s="85">
        <v>2115</v>
      </c>
      <c r="I10" s="85">
        <v>1418</v>
      </c>
      <c r="J10" s="85">
        <v>937</v>
      </c>
      <c r="K10" s="84">
        <v>9442</v>
      </c>
      <c r="L10" s="84">
        <v>6724</v>
      </c>
    </row>
    <row r="11" spans="1:12" ht="15.75" thickBot="1" x14ac:dyDescent="0.3">
      <c r="A11" s="83" t="s">
        <v>11</v>
      </c>
      <c r="B11" s="84">
        <v>2339</v>
      </c>
      <c r="C11" s="84">
        <v>568</v>
      </c>
      <c r="D11" s="84">
        <v>-3414</v>
      </c>
      <c r="E11" s="99">
        <v>435</v>
      </c>
      <c r="F11" s="99"/>
      <c r="G11" s="85">
        <v>2248</v>
      </c>
      <c r="H11" s="85">
        <v>3674</v>
      </c>
      <c r="I11" s="85">
        <v>794</v>
      </c>
      <c r="J11" s="85">
        <v>-2888</v>
      </c>
      <c r="K11" s="84">
        <v>-4750</v>
      </c>
      <c r="L11" s="84">
        <v>3828</v>
      </c>
    </row>
    <row r="12" spans="1:12" ht="15.75" thickBot="1" x14ac:dyDescent="0.3">
      <c r="A12" s="83" t="s">
        <v>12</v>
      </c>
      <c r="B12" s="84">
        <v>-37</v>
      </c>
      <c r="C12" s="84">
        <v>-38</v>
      </c>
      <c r="D12" s="84">
        <v>-37</v>
      </c>
      <c r="E12" s="99">
        <v>-38</v>
      </c>
      <c r="F12" s="99"/>
      <c r="G12" s="85">
        <v>-37</v>
      </c>
      <c r="H12" s="85">
        <v>-38</v>
      </c>
      <c r="I12" s="85">
        <v>-37</v>
      </c>
      <c r="J12" s="85">
        <v>-38</v>
      </c>
      <c r="K12" s="84">
        <v>-150</v>
      </c>
      <c r="L12" s="84">
        <v>-150</v>
      </c>
    </row>
    <row r="13" spans="1:12" ht="15.75" thickBot="1" x14ac:dyDescent="0.3">
      <c r="A13" s="83" t="s">
        <v>13</v>
      </c>
      <c r="B13" s="84">
        <v>0</v>
      </c>
      <c r="C13" s="84">
        <v>1</v>
      </c>
      <c r="D13" s="84">
        <v>0</v>
      </c>
      <c r="E13" s="99">
        <v>1</v>
      </c>
      <c r="F13" s="99"/>
      <c r="G13" s="85">
        <v>1</v>
      </c>
      <c r="H13" s="85">
        <v>1</v>
      </c>
      <c r="I13" s="85">
        <v>1</v>
      </c>
      <c r="J13" s="85">
        <v>1</v>
      </c>
      <c r="K13" s="84">
        <v>2</v>
      </c>
      <c r="L13" s="84">
        <v>4</v>
      </c>
    </row>
    <row r="14" spans="1:12" ht="12.75" customHeight="1" thickBot="1" x14ac:dyDescent="0.3">
      <c r="A14" s="83"/>
      <c r="B14" s="76"/>
      <c r="C14" s="76"/>
      <c r="D14" s="76"/>
      <c r="E14" s="102"/>
      <c r="F14" s="102"/>
      <c r="G14" s="77"/>
      <c r="H14" s="77"/>
      <c r="I14" s="77"/>
      <c r="J14" s="77"/>
      <c r="K14" s="76"/>
      <c r="L14" s="76"/>
    </row>
    <row r="15" spans="1:12" ht="45.75" thickBot="1" x14ac:dyDescent="0.3">
      <c r="A15" s="83" t="s">
        <v>14</v>
      </c>
      <c r="B15" s="84">
        <v>1023</v>
      </c>
      <c r="C15" s="84">
        <v>-1350</v>
      </c>
      <c r="D15" s="84">
        <v>3381</v>
      </c>
      <c r="E15" s="99">
        <v>-1475</v>
      </c>
      <c r="F15" s="99"/>
      <c r="G15" s="85">
        <v>-3468</v>
      </c>
      <c r="H15" s="85">
        <v>-1725</v>
      </c>
      <c r="I15" s="85">
        <v>1492</v>
      </c>
      <c r="J15" s="85">
        <v>5167</v>
      </c>
      <c r="K15" s="84">
        <f>SUM(B15:F15)</f>
        <v>1579</v>
      </c>
      <c r="L15" s="84">
        <v>1464</v>
      </c>
    </row>
    <row r="16" spans="1:12" ht="33.75" customHeight="1" thickBot="1" x14ac:dyDescent="0.3">
      <c r="A16" s="83" t="s">
        <v>34</v>
      </c>
      <c r="B16" s="84">
        <v>-10614</v>
      </c>
      <c r="C16" s="84">
        <v>1738</v>
      </c>
      <c r="D16" s="84">
        <v>-12651</v>
      </c>
      <c r="E16" s="99">
        <v>1685</v>
      </c>
      <c r="F16" s="99"/>
      <c r="G16" s="85">
        <v>4319</v>
      </c>
      <c r="H16" s="85">
        <v>17081</v>
      </c>
      <c r="I16" s="85">
        <v>7143</v>
      </c>
      <c r="J16" s="85">
        <v>-9273</v>
      </c>
      <c r="K16" s="84">
        <f>SUM(B16:F16)</f>
        <v>-19842</v>
      </c>
      <c r="L16" s="84">
        <v>19269</v>
      </c>
    </row>
    <row r="17" spans="1:12" ht="45.75" thickBot="1" x14ac:dyDescent="0.3">
      <c r="A17" s="83" t="s">
        <v>35</v>
      </c>
      <c r="B17" s="86">
        <v>-0.46</v>
      </c>
      <c r="C17" s="86">
        <v>7.0000000000000007E-2</v>
      </c>
      <c r="D17" s="86">
        <v>-0.56999999999999995</v>
      </c>
      <c r="E17" s="100">
        <v>0.08</v>
      </c>
      <c r="F17" s="100"/>
      <c r="G17" s="87">
        <v>0.16</v>
      </c>
      <c r="H17" s="87">
        <v>0.74</v>
      </c>
      <c r="I17" s="87">
        <v>0.3</v>
      </c>
      <c r="J17" s="87">
        <v>-0.38</v>
      </c>
      <c r="K17" s="86">
        <f>SUM(B17:F17)</f>
        <v>-0.88</v>
      </c>
      <c r="L17" s="86">
        <v>0.82</v>
      </c>
    </row>
    <row r="18" spans="1:12" ht="15.75" thickBot="1" x14ac:dyDescent="0.3">
      <c r="A18" s="83" t="s">
        <v>15</v>
      </c>
      <c r="B18" s="88">
        <v>15.15</v>
      </c>
      <c r="C18" s="88">
        <v>15.75</v>
      </c>
      <c r="D18" s="88">
        <v>15.89</v>
      </c>
      <c r="E18" s="101">
        <v>16.57</v>
      </c>
      <c r="F18" s="101"/>
      <c r="G18" s="89">
        <v>16.63</v>
      </c>
      <c r="H18" s="89">
        <v>16.57</v>
      </c>
      <c r="I18" s="90">
        <v>15.84</v>
      </c>
      <c r="J18" s="90">
        <v>15.62</v>
      </c>
      <c r="K18" s="88">
        <v>15.15</v>
      </c>
      <c r="L18" s="88">
        <v>16.63</v>
      </c>
    </row>
    <row r="21" spans="1:12" x14ac:dyDescent="0.25">
      <c r="A21" s="32"/>
    </row>
    <row r="22" spans="1:12" x14ac:dyDescent="0.25">
      <c r="C22" s="16"/>
    </row>
  </sheetData>
  <mergeCells count="22">
    <mergeCell ref="H1:L1"/>
    <mergeCell ref="A2:A3"/>
    <mergeCell ref="B2:B3"/>
    <mergeCell ref="E2:F2"/>
    <mergeCell ref="E3:F3"/>
    <mergeCell ref="E4:F4"/>
    <mergeCell ref="E5:F5"/>
    <mergeCell ref="E6:F6"/>
    <mergeCell ref="B1:E1"/>
    <mergeCell ref="F1:G1"/>
    <mergeCell ref="E10:F10"/>
    <mergeCell ref="E11:F11"/>
    <mergeCell ref="E12:F12"/>
    <mergeCell ref="E7:F7"/>
    <mergeCell ref="E8:F8"/>
    <mergeCell ref="E9:F9"/>
    <mergeCell ref="E16:F16"/>
    <mergeCell ref="E17:F17"/>
    <mergeCell ref="E18:F18"/>
    <mergeCell ref="E13:F13"/>
    <mergeCell ref="E14:F14"/>
    <mergeCell ref="E15:F15"/>
  </mergeCells>
  <pageMargins left="0.7" right="0.7" top="0.75" bottom="0.75" header="0.3" footer="0.3"/>
  <pageSetup orientation="portrait" r:id="rId1"/>
  <ignoredErrors>
    <ignoredError sqref="K4:K6 K15:K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H13" sqref="H13"/>
    </sheetView>
  </sheetViews>
  <sheetFormatPr defaultRowHeight="15" x14ac:dyDescent="0.25"/>
  <cols>
    <col min="1" max="1" width="17.28515625" customWidth="1"/>
    <col min="2" max="2" width="16.28515625" bestFit="1" customWidth="1"/>
    <col min="3" max="3" width="12.85546875" customWidth="1"/>
    <col min="4" max="4" width="16.42578125" customWidth="1"/>
    <col min="5" max="5" width="12" customWidth="1"/>
    <col min="6" max="6" width="14.7109375" customWidth="1"/>
    <col min="7" max="7" width="14.85546875" customWidth="1"/>
    <col min="8" max="8" width="11.42578125" customWidth="1"/>
    <col min="9" max="9" width="13.5703125" customWidth="1"/>
  </cols>
  <sheetData>
    <row r="1" spans="1:9" s="17" customFormat="1" ht="60" x14ac:dyDescent="0.25">
      <c r="A1" s="39" t="s">
        <v>53</v>
      </c>
      <c r="B1" s="19" t="s">
        <v>94</v>
      </c>
      <c r="C1" s="19" t="s">
        <v>47</v>
      </c>
      <c r="D1" s="19" t="s">
        <v>48</v>
      </c>
      <c r="E1" s="19" t="s">
        <v>49</v>
      </c>
      <c r="F1" s="19" t="s">
        <v>95</v>
      </c>
      <c r="G1" s="19" t="s">
        <v>50</v>
      </c>
      <c r="H1" s="19" t="s">
        <v>51</v>
      </c>
      <c r="I1" s="19" t="s">
        <v>52</v>
      </c>
    </row>
    <row r="2" spans="1:9" x14ac:dyDescent="0.25">
      <c r="A2" s="40"/>
      <c r="B2" s="20">
        <v>360.1</v>
      </c>
      <c r="C2" s="21">
        <v>357.6</v>
      </c>
      <c r="D2" s="93">
        <f>C2-B2</f>
        <v>-2.5</v>
      </c>
      <c r="E2" s="94">
        <v>-7.1000000000000004E-3</v>
      </c>
      <c r="F2" s="20">
        <v>15.86</v>
      </c>
      <c r="G2" s="20">
        <v>15.75</v>
      </c>
      <c r="H2" s="20">
        <f>G2-F2</f>
        <v>-0.10999999999999943</v>
      </c>
      <c r="I2" s="94">
        <v>-7.1000000000000004E-3</v>
      </c>
    </row>
    <row r="3" spans="1:9" x14ac:dyDescent="0.25">
      <c r="I3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1" sqref="E21"/>
    </sheetView>
  </sheetViews>
  <sheetFormatPr defaultRowHeight="15" x14ac:dyDescent="0.25"/>
  <cols>
    <col min="1" max="1" width="15.85546875" bestFit="1" customWidth="1"/>
    <col min="2" max="2" width="18.7109375" bestFit="1" customWidth="1"/>
    <col min="3" max="3" width="15.42578125" bestFit="1" customWidth="1"/>
    <col min="4" max="4" width="18.7109375" bestFit="1" customWidth="1"/>
    <col min="5" max="5" width="15.42578125" bestFit="1" customWidth="1"/>
  </cols>
  <sheetData>
    <row r="1" spans="1:5" x14ac:dyDescent="0.25">
      <c r="A1" s="74" t="s">
        <v>54</v>
      </c>
      <c r="B1" s="22" t="s">
        <v>55</v>
      </c>
      <c r="C1" s="22" t="s">
        <v>55</v>
      </c>
      <c r="D1" s="22" t="s">
        <v>58</v>
      </c>
      <c r="E1" s="22" t="s">
        <v>58</v>
      </c>
    </row>
    <row r="2" spans="1:5" ht="29.25" customHeight="1" x14ac:dyDescent="0.25">
      <c r="A2" s="25" t="s">
        <v>59</v>
      </c>
      <c r="B2" s="23" t="s">
        <v>56</v>
      </c>
      <c r="C2" s="23" t="s">
        <v>57</v>
      </c>
      <c r="D2" s="23" t="s">
        <v>56</v>
      </c>
      <c r="E2" s="23" t="s">
        <v>57</v>
      </c>
    </row>
    <row r="3" spans="1:5" ht="15.75" hidden="1" customHeight="1" thickBot="1" x14ac:dyDescent="0.3">
      <c r="A3" s="75"/>
      <c r="B3" s="24"/>
      <c r="C3" s="18"/>
      <c r="D3" s="24"/>
      <c r="E3" s="24"/>
    </row>
    <row r="4" spans="1:5" ht="16.5" customHeight="1" x14ac:dyDescent="0.25">
      <c r="A4" s="26">
        <v>41305</v>
      </c>
      <c r="B4" s="27">
        <v>35699</v>
      </c>
      <c r="C4" s="27">
        <v>18470.756000000001</v>
      </c>
      <c r="D4" s="27">
        <v>6173</v>
      </c>
      <c r="E4" s="27">
        <v>3087.1170000000002</v>
      </c>
    </row>
    <row r="5" spans="1:5" x14ac:dyDescent="0.25">
      <c r="A5" s="29">
        <v>41394</v>
      </c>
      <c r="B5" s="30">
        <v>36364</v>
      </c>
      <c r="C5" s="30">
        <v>17918.756000000001</v>
      </c>
      <c r="D5" s="30">
        <v>6787</v>
      </c>
      <c r="E5" s="30">
        <v>3848.7910000000002</v>
      </c>
    </row>
    <row r="6" spans="1:5" x14ac:dyDescent="0.25">
      <c r="A6" s="29">
        <v>41486</v>
      </c>
      <c r="B6" s="30">
        <v>36364</v>
      </c>
      <c r="C6" s="30">
        <v>16661.756000000001</v>
      </c>
      <c r="D6" s="30">
        <v>6600</v>
      </c>
      <c r="E6" s="30">
        <v>3483.683</v>
      </c>
    </row>
    <row r="7" spans="1:5" x14ac:dyDescent="0.25">
      <c r="A7" s="29">
        <v>41578</v>
      </c>
      <c r="B7" s="30">
        <v>37276</v>
      </c>
      <c r="C7" s="30">
        <v>17540.756000000001</v>
      </c>
      <c r="D7" s="30">
        <v>6741</v>
      </c>
      <c r="E7" s="30">
        <v>4098.8100000000004</v>
      </c>
    </row>
    <row r="8" spans="1:5" x14ac:dyDescent="0.25">
      <c r="A8" s="29">
        <v>41670</v>
      </c>
      <c r="B8" s="30">
        <v>42144</v>
      </c>
      <c r="C8" s="30">
        <v>21107</v>
      </c>
      <c r="D8" s="30">
        <v>6684</v>
      </c>
      <c r="E8" s="30">
        <v>4748.116</v>
      </c>
    </row>
    <row r="9" spans="1:5" x14ac:dyDescent="0.25">
      <c r="A9" s="29">
        <v>41759</v>
      </c>
      <c r="B9" s="30">
        <v>34969</v>
      </c>
      <c r="C9" s="30">
        <v>21663</v>
      </c>
      <c r="D9" s="30">
        <v>7034</v>
      </c>
      <c r="E9" s="30">
        <v>4637.07</v>
      </c>
    </row>
    <row r="10" spans="1:5" x14ac:dyDescent="0.25">
      <c r="A10" s="29">
        <v>41851</v>
      </c>
      <c r="B10" s="30">
        <v>26581</v>
      </c>
      <c r="C10" s="30">
        <v>26074</v>
      </c>
      <c r="D10" s="30">
        <v>13783</v>
      </c>
      <c r="E10" s="30">
        <v>10581.56</v>
      </c>
    </row>
    <row r="11" spans="1:5" hidden="1" x14ac:dyDescent="0.25">
      <c r="A11" s="29">
        <v>41943</v>
      </c>
      <c r="B11" s="30">
        <v>26227</v>
      </c>
      <c r="C11" s="30">
        <v>21548</v>
      </c>
      <c r="D11" s="30">
        <v>13433</v>
      </c>
      <c r="E11" s="30">
        <v>9996.6640000000007</v>
      </c>
    </row>
    <row r="12" spans="1:5" hidden="1" x14ac:dyDescent="0.25">
      <c r="A12" s="29">
        <v>42035</v>
      </c>
      <c r="B12" s="30">
        <v>26227</v>
      </c>
      <c r="C12" s="31">
        <v>15654</v>
      </c>
      <c r="D12" s="30">
        <v>13433</v>
      </c>
      <c r="E12" s="30">
        <v>9248</v>
      </c>
    </row>
    <row r="13" spans="1:5" hidden="1" x14ac:dyDescent="0.25">
      <c r="A13" s="29">
        <v>42124</v>
      </c>
      <c r="B13" s="30">
        <v>26227</v>
      </c>
      <c r="C13" s="31">
        <v>15900</v>
      </c>
      <c r="D13" s="30">
        <v>13433</v>
      </c>
      <c r="E13" s="30">
        <v>8420</v>
      </c>
    </row>
    <row r="14" spans="1:5" hidden="1" x14ac:dyDescent="0.25">
      <c r="A14" s="26">
        <v>42216</v>
      </c>
      <c r="B14" s="27">
        <v>27318.7</v>
      </c>
      <c r="C14" s="28">
        <v>16376</v>
      </c>
      <c r="D14" s="27">
        <v>13433</v>
      </c>
      <c r="E14" s="27">
        <v>7492</v>
      </c>
    </row>
    <row r="15" spans="1:5" x14ac:dyDescent="0.25">
      <c r="A15" s="24"/>
      <c r="B15" s="24"/>
      <c r="C15" s="24"/>
      <c r="D15" s="24"/>
      <c r="E15" s="2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showGridLines="0" workbookViewId="0">
      <selection activeCell="AD27" sqref="AD27"/>
    </sheetView>
  </sheetViews>
  <sheetFormatPr defaultRowHeight="15" x14ac:dyDescent="0.25"/>
  <cols>
    <col min="1" max="1" width="37.5703125" style="3" customWidth="1"/>
    <col min="2" max="2" width="1.7109375" style="3" customWidth="1"/>
    <col min="3" max="3" width="11.5703125" style="3" hidden="1" customWidth="1"/>
    <col min="4" max="4" width="1.7109375" style="3" hidden="1" customWidth="1"/>
    <col min="5" max="5" width="10.28515625" style="3" hidden="1" customWidth="1"/>
    <col min="6" max="6" width="1.7109375" style="3" hidden="1" customWidth="1"/>
    <col min="7" max="7" width="11.5703125" style="3" hidden="1" customWidth="1"/>
    <col min="8" max="8" width="1.7109375" style="3" hidden="1" customWidth="1"/>
    <col min="9" max="9" width="10.28515625" style="3" hidden="1" customWidth="1"/>
    <col min="10" max="10" width="2.5703125" style="3" hidden="1" customWidth="1"/>
    <col min="11" max="11" width="1.7109375" style="3" hidden="1" customWidth="1"/>
    <col min="12" max="12" width="12.42578125" style="3" hidden="1" customWidth="1"/>
    <col min="13" max="13" width="1.7109375" style="3" hidden="1" customWidth="1"/>
    <col min="14" max="14" width="11" style="3" hidden="1" customWidth="1"/>
    <col min="15" max="15" width="11.140625" style="3" bestFit="1" customWidth="1"/>
    <col min="16" max="16" width="11.5703125" style="3" customWidth="1"/>
    <col min="17" max="17" width="11.140625" style="3" bestFit="1" customWidth="1"/>
    <col min="18" max="18" width="11.5703125" style="3" bestFit="1" customWidth="1"/>
    <col min="19" max="19" width="2.28515625" style="3" customWidth="1"/>
    <col min="20" max="20" width="12.42578125" style="3" customWidth="1"/>
    <col min="21" max="21" width="1.7109375" style="3" customWidth="1"/>
    <col min="22" max="22" width="12.140625" style="3" bestFit="1" customWidth="1"/>
    <col min="23" max="23" width="9.140625" style="3"/>
    <col min="24" max="24" width="11.5703125" style="3" bestFit="1" customWidth="1"/>
    <col min="25" max="16384" width="9.140625" style="3"/>
  </cols>
  <sheetData>
    <row r="1" spans="1:26" x14ac:dyDescent="0.25">
      <c r="A1" s="41" t="s">
        <v>92</v>
      </c>
      <c r="B1" s="41"/>
      <c r="D1" s="41"/>
    </row>
    <row r="2" spans="1:26" ht="15.75" thickBot="1" x14ac:dyDescent="0.3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6" ht="30" customHeight="1" thickBot="1" x14ac:dyDescent="0.3">
      <c r="A3" s="45" t="s">
        <v>24</v>
      </c>
      <c r="B3" s="45"/>
      <c r="C3" s="109" t="s">
        <v>0</v>
      </c>
      <c r="D3" s="109"/>
      <c r="E3" s="109"/>
      <c r="F3" s="109"/>
      <c r="G3" s="109"/>
      <c r="H3" s="109"/>
      <c r="I3" s="109"/>
      <c r="J3" s="46"/>
      <c r="K3" s="47"/>
      <c r="L3" s="109" t="s">
        <v>38</v>
      </c>
      <c r="M3" s="109"/>
      <c r="N3" s="109"/>
      <c r="O3" s="109" t="s">
        <v>0</v>
      </c>
      <c r="P3" s="109"/>
      <c r="Q3" s="109"/>
      <c r="R3" s="109"/>
      <c r="T3" s="109" t="s">
        <v>38</v>
      </c>
      <c r="U3" s="109"/>
      <c r="V3" s="109"/>
    </row>
    <row r="4" spans="1:26" ht="29.25" customHeight="1" thickBot="1" x14ac:dyDescent="0.3">
      <c r="A4" s="48" t="s">
        <v>16</v>
      </c>
      <c r="B4" s="45"/>
      <c r="C4" s="49" t="s">
        <v>33</v>
      </c>
      <c r="D4" s="45"/>
      <c r="E4" s="49" t="s">
        <v>60</v>
      </c>
      <c r="F4" s="49"/>
      <c r="G4" s="49" t="s">
        <v>61</v>
      </c>
      <c r="H4" s="49"/>
      <c r="I4" s="49" t="s">
        <v>62</v>
      </c>
      <c r="J4" s="46"/>
      <c r="K4" s="50"/>
      <c r="L4" s="51" t="s">
        <v>39</v>
      </c>
      <c r="M4" s="52"/>
      <c r="N4" s="52" t="s">
        <v>63</v>
      </c>
      <c r="O4" s="49" t="s">
        <v>65</v>
      </c>
      <c r="P4" s="49" t="s">
        <v>2</v>
      </c>
      <c r="Q4" s="49" t="s">
        <v>64</v>
      </c>
      <c r="R4" s="49" t="s">
        <v>33</v>
      </c>
      <c r="S4" s="49"/>
      <c r="T4" s="51" t="s">
        <v>39</v>
      </c>
      <c r="U4" s="52"/>
      <c r="V4" s="52" t="s">
        <v>44</v>
      </c>
    </row>
    <row r="5" spans="1:26" ht="15.75" thickBot="1" x14ac:dyDescent="0.3">
      <c r="A5" s="53" t="s">
        <v>68</v>
      </c>
      <c r="B5" s="54" t="s">
        <v>23</v>
      </c>
      <c r="C5" s="46">
        <v>125000</v>
      </c>
      <c r="D5" s="54" t="s">
        <v>23</v>
      </c>
      <c r="E5" s="55">
        <v>96000</v>
      </c>
      <c r="F5" s="46" t="s">
        <v>23</v>
      </c>
      <c r="G5" s="55" t="s">
        <v>20</v>
      </c>
      <c r="H5" s="46" t="s">
        <v>23</v>
      </c>
      <c r="I5" s="55" t="s">
        <v>20</v>
      </c>
      <c r="J5" s="46"/>
      <c r="K5" s="46" t="s">
        <v>23</v>
      </c>
      <c r="L5" s="44">
        <f t="shared" ref="L5:L15" si="0">SUM(C5:I5)</f>
        <v>221000</v>
      </c>
      <c r="M5" s="44" t="s">
        <v>23</v>
      </c>
      <c r="N5" s="55" t="s">
        <v>20</v>
      </c>
      <c r="O5" s="55" t="s">
        <v>20</v>
      </c>
      <c r="P5" s="55" t="s">
        <v>20</v>
      </c>
      <c r="Q5" s="55">
        <v>96000</v>
      </c>
      <c r="R5" s="46">
        <v>125000</v>
      </c>
      <c r="S5" s="44"/>
      <c r="T5" s="44">
        <f>SUM(O5:R5)</f>
        <v>221000</v>
      </c>
      <c r="U5" s="44"/>
      <c r="V5" s="55" t="s">
        <v>20</v>
      </c>
      <c r="Z5"/>
    </row>
    <row r="6" spans="1:26" ht="15.75" thickBot="1" x14ac:dyDescent="0.3">
      <c r="A6" s="53" t="s">
        <v>67</v>
      </c>
      <c r="B6" s="43"/>
      <c r="C6" s="46">
        <v>30000</v>
      </c>
      <c r="D6" s="43"/>
      <c r="E6" s="46">
        <v>275000</v>
      </c>
      <c r="F6" s="46"/>
      <c r="G6" s="46" t="s">
        <v>18</v>
      </c>
      <c r="H6" s="46"/>
      <c r="I6" s="46" t="s">
        <v>18</v>
      </c>
      <c r="J6" s="46"/>
      <c r="K6" s="46"/>
      <c r="L6" s="44">
        <f t="shared" si="0"/>
        <v>305000</v>
      </c>
      <c r="M6" s="44"/>
      <c r="N6" s="55" t="s">
        <v>20</v>
      </c>
      <c r="O6" s="46" t="s">
        <v>18</v>
      </c>
      <c r="P6" s="46" t="s">
        <v>18</v>
      </c>
      <c r="Q6" s="46">
        <v>275000</v>
      </c>
      <c r="R6" s="46">
        <v>30000</v>
      </c>
      <c r="S6" s="44"/>
      <c r="T6" s="44">
        <f t="shared" ref="T6:T29" si="1">SUM(O6:R6)</f>
        <v>305000</v>
      </c>
      <c r="U6" s="44"/>
      <c r="V6" s="55" t="s">
        <v>20</v>
      </c>
    </row>
    <row r="7" spans="1:26" ht="15.75" thickBot="1" x14ac:dyDescent="0.3">
      <c r="A7" s="53" t="s">
        <v>66</v>
      </c>
      <c r="B7" s="43"/>
      <c r="C7" s="46">
        <v>-660180</v>
      </c>
      <c r="D7" s="43"/>
      <c r="E7" s="46">
        <v>-129281</v>
      </c>
      <c r="F7" s="46"/>
      <c r="G7" s="46">
        <v>-19860</v>
      </c>
      <c r="H7" s="46"/>
      <c r="I7" s="46">
        <v>59846</v>
      </c>
      <c r="J7" s="46"/>
      <c r="K7" s="46"/>
      <c r="L7" s="44">
        <f t="shared" si="0"/>
        <v>-749475</v>
      </c>
      <c r="M7" s="44"/>
      <c r="N7" s="44">
        <v>90386</v>
      </c>
      <c r="O7" s="46">
        <v>59846</v>
      </c>
      <c r="P7" s="46">
        <v>-19860</v>
      </c>
      <c r="Q7" s="46">
        <v>-129281</v>
      </c>
      <c r="R7" s="46">
        <v>-660180</v>
      </c>
      <c r="S7" s="44"/>
      <c r="T7" s="44">
        <f t="shared" si="1"/>
        <v>-749475</v>
      </c>
      <c r="U7" s="44"/>
      <c r="V7" s="44">
        <v>90386</v>
      </c>
    </row>
    <row r="8" spans="1:26" ht="15.75" thickBot="1" x14ac:dyDescent="0.3">
      <c r="A8" s="53" t="s">
        <v>69</v>
      </c>
      <c r="B8" s="43"/>
      <c r="C8" s="46">
        <v>165000</v>
      </c>
      <c r="D8" s="43"/>
      <c r="E8" s="46">
        <v>-76000</v>
      </c>
      <c r="F8" s="46"/>
      <c r="G8" s="46">
        <v>57000</v>
      </c>
      <c r="H8" s="46"/>
      <c r="I8" s="46">
        <v>-29000</v>
      </c>
      <c r="J8" s="46"/>
      <c r="K8" s="46"/>
      <c r="L8" s="44">
        <f t="shared" si="0"/>
        <v>117000</v>
      </c>
      <c r="M8" s="44"/>
      <c r="N8" s="44">
        <v>1637000</v>
      </c>
      <c r="O8" s="46">
        <v>-29000</v>
      </c>
      <c r="P8" s="46">
        <v>57000</v>
      </c>
      <c r="Q8" s="46">
        <v>-76000</v>
      </c>
      <c r="R8" s="46">
        <v>165000</v>
      </c>
      <c r="S8" s="44"/>
      <c r="T8" s="44">
        <f t="shared" si="1"/>
        <v>117000</v>
      </c>
      <c r="U8" s="44"/>
      <c r="V8" s="44">
        <v>1637000</v>
      </c>
    </row>
    <row r="9" spans="1:26" ht="15.75" thickBot="1" x14ac:dyDescent="0.3">
      <c r="A9" s="53" t="s">
        <v>70</v>
      </c>
      <c r="B9" s="43"/>
      <c r="C9" s="46" t="s">
        <v>18</v>
      </c>
      <c r="D9" s="43"/>
      <c r="E9" s="46" t="s">
        <v>18</v>
      </c>
      <c r="F9" s="46"/>
      <c r="G9" s="46">
        <v>-1340000</v>
      </c>
      <c r="H9" s="46"/>
      <c r="I9" s="46">
        <v>4000000</v>
      </c>
      <c r="J9" s="46"/>
      <c r="K9" s="46"/>
      <c r="L9" s="44">
        <f t="shared" si="0"/>
        <v>2660000</v>
      </c>
      <c r="M9" s="44"/>
      <c r="N9" s="44">
        <v>10000000</v>
      </c>
      <c r="O9" s="46">
        <v>4000000</v>
      </c>
      <c r="P9" s="46">
        <v>-1340000</v>
      </c>
      <c r="Q9" s="46" t="s">
        <v>18</v>
      </c>
      <c r="R9" s="46" t="s">
        <v>18</v>
      </c>
      <c r="S9" s="44"/>
      <c r="T9" s="44">
        <f t="shared" si="1"/>
        <v>2660000</v>
      </c>
      <c r="U9" s="44"/>
      <c r="V9" s="44">
        <v>10000000</v>
      </c>
    </row>
    <row r="10" spans="1:26" ht="15.75" thickBot="1" x14ac:dyDescent="0.3">
      <c r="A10" s="53" t="s">
        <v>71</v>
      </c>
      <c r="B10" s="43"/>
      <c r="C10" s="46">
        <v>-1200053.8799999999</v>
      </c>
      <c r="D10" s="43"/>
      <c r="E10" s="46">
        <v>947999</v>
      </c>
      <c r="F10" s="46"/>
      <c r="G10" s="46" t="s">
        <v>18</v>
      </c>
      <c r="H10" s="46"/>
      <c r="I10" s="46" t="s">
        <v>18</v>
      </c>
      <c r="J10" s="46"/>
      <c r="K10" s="46"/>
      <c r="L10" s="46">
        <f t="shared" si="0"/>
        <v>-252054.87999999989</v>
      </c>
      <c r="M10" s="44"/>
      <c r="N10" s="46" t="s">
        <v>18</v>
      </c>
      <c r="O10" s="46" t="s">
        <v>18</v>
      </c>
      <c r="P10" s="46" t="s">
        <v>18</v>
      </c>
      <c r="Q10" s="46">
        <v>947999</v>
      </c>
      <c r="R10" s="46">
        <v>-1200053.8799999999</v>
      </c>
      <c r="S10" s="44"/>
      <c r="T10" s="44">
        <f t="shared" si="1"/>
        <v>-252054.87999999989</v>
      </c>
      <c r="U10" s="44"/>
      <c r="V10" s="46" t="s">
        <v>18</v>
      </c>
    </row>
    <row r="11" spans="1:26" ht="15.75" thickBot="1" x14ac:dyDescent="0.3">
      <c r="A11" s="53" t="s">
        <v>72</v>
      </c>
      <c r="B11" s="43"/>
      <c r="C11" s="46">
        <v>-16000</v>
      </c>
      <c r="D11" s="43"/>
      <c r="E11" s="46">
        <v>-109000</v>
      </c>
      <c r="F11" s="43"/>
      <c r="G11" s="46">
        <v>127000</v>
      </c>
      <c r="H11" s="46"/>
      <c r="I11" s="46">
        <v>-1091000</v>
      </c>
      <c r="J11" s="46"/>
      <c r="K11" s="46"/>
      <c r="L11" s="44">
        <f t="shared" si="0"/>
        <v>-1089000</v>
      </c>
      <c r="M11" s="44"/>
      <c r="N11" s="44">
        <v>-3808000</v>
      </c>
      <c r="O11" s="46">
        <v>-1091000</v>
      </c>
      <c r="P11" s="46">
        <v>127000</v>
      </c>
      <c r="Q11" s="46">
        <v>-109000</v>
      </c>
      <c r="R11" s="46">
        <v>-16000</v>
      </c>
      <c r="S11" s="44"/>
      <c r="T11" s="44">
        <f t="shared" si="1"/>
        <v>-1089000</v>
      </c>
      <c r="U11" s="44"/>
      <c r="V11" s="44">
        <v>-3808000</v>
      </c>
    </row>
    <row r="12" spans="1:26" ht="15.75" thickBot="1" x14ac:dyDescent="0.3">
      <c r="A12" s="53" t="s">
        <v>73</v>
      </c>
      <c r="B12" s="43"/>
      <c r="C12" s="46" t="s">
        <v>18</v>
      </c>
      <c r="D12" s="43"/>
      <c r="E12" s="46" t="s">
        <v>20</v>
      </c>
      <c r="F12" s="46"/>
      <c r="G12" s="46">
        <v>8531</v>
      </c>
      <c r="H12" s="46"/>
      <c r="I12" s="46">
        <v>14600</v>
      </c>
      <c r="J12" s="46"/>
      <c r="K12" s="46"/>
      <c r="L12" s="44">
        <f t="shared" si="0"/>
        <v>23131</v>
      </c>
      <c r="M12" s="44"/>
      <c r="N12" s="44">
        <v>-15219</v>
      </c>
      <c r="O12" s="46">
        <v>14600</v>
      </c>
      <c r="P12" s="46">
        <v>8531</v>
      </c>
      <c r="Q12" s="46" t="s">
        <v>20</v>
      </c>
      <c r="R12" s="46" t="s">
        <v>18</v>
      </c>
      <c r="S12" s="44"/>
      <c r="T12" s="44">
        <f t="shared" si="1"/>
        <v>23131</v>
      </c>
      <c r="U12" s="44"/>
      <c r="V12" s="44">
        <v>-15219</v>
      </c>
    </row>
    <row r="13" spans="1:26" ht="15.75" thickBot="1" x14ac:dyDescent="0.3">
      <c r="A13" s="53" t="s">
        <v>74</v>
      </c>
      <c r="B13" s="43"/>
      <c r="C13" s="46" t="s">
        <v>18</v>
      </c>
      <c r="D13" s="43"/>
      <c r="E13" s="46" t="s">
        <v>20</v>
      </c>
      <c r="F13" s="46"/>
      <c r="G13" s="46">
        <v>-5625000</v>
      </c>
      <c r="H13" s="46"/>
      <c r="I13" s="46" t="s">
        <v>17</v>
      </c>
      <c r="J13" s="46"/>
      <c r="K13" s="46"/>
      <c r="L13" s="44">
        <f t="shared" si="0"/>
        <v>-5625000</v>
      </c>
      <c r="M13" s="44"/>
      <c r="N13" s="44" t="s">
        <v>18</v>
      </c>
      <c r="O13" s="46" t="s">
        <v>17</v>
      </c>
      <c r="P13" s="46">
        <v>-5625000</v>
      </c>
      <c r="Q13" s="46" t="s">
        <v>20</v>
      </c>
      <c r="R13" s="46" t="s">
        <v>18</v>
      </c>
      <c r="S13" s="44"/>
      <c r="T13" s="44">
        <f t="shared" si="1"/>
        <v>-5625000</v>
      </c>
      <c r="U13" s="44"/>
      <c r="V13" s="44" t="s">
        <v>18</v>
      </c>
    </row>
    <row r="14" spans="1:26" ht="15.75" thickBot="1" x14ac:dyDescent="0.3">
      <c r="A14" s="53" t="s">
        <v>75</v>
      </c>
      <c r="B14" s="43"/>
      <c r="C14" s="46" t="s">
        <v>18</v>
      </c>
      <c r="D14" s="43"/>
      <c r="E14" s="46" t="s">
        <v>20</v>
      </c>
      <c r="F14" s="46"/>
      <c r="G14" s="46" t="s">
        <v>18</v>
      </c>
      <c r="H14" s="46"/>
      <c r="I14" s="46" t="s">
        <v>18</v>
      </c>
      <c r="J14" s="46"/>
      <c r="K14" s="46"/>
      <c r="L14" s="46" t="s">
        <v>18</v>
      </c>
      <c r="M14" s="44"/>
      <c r="N14" s="44">
        <v>-100000</v>
      </c>
      <c r="O14" s="46" t="s">
        <v>18</v>
      </c>
      <c r="P14" s="46" t="s">
        <v>18</v>
      </c>
      <c r="Q14" s="46" t="s">
        <v>20</v>
      </c>
      <c r="R14" s="46" t="s">
        <v>18</v>
      </c>
      <c r="S14" s="44"/>
      <c r="T14" s="44">
        <f t="shared" si="1"/>
        <v>0</v>
      </c>
      <c r="U14" s="44"/>
      <c r="V14" s="44">
        <v>-100000</v>
      </c>
    </row>
    <row r="15" spans="1:26" ht="15.75" thickBot="1" x14ac:dyDescent="0.3">
      <c r="A15" s="53" t="s">
        <v>76</v>
      </c>
      <c r="B15" s="43"/>
      <c r="C15" s="46">
        <v>-5153194</v>
      </c>
      <c r="D15" s="43"/>
      <c r="E15" s="46">
        <v>-499388</v>
      </c>
      <c r="F15" s="46"/>
      <c r="G15" s="46" t="s">
        <v>18</v>
      </c>
      <c r="H15" s="46"/>
      <c r="I15" s="46" t="s">
        <v>18</v>
      </c>
      <c r="J15" s="46"/>
      <c r="K15" s="46"/>
      <c r="L15" s="56">
        <f t="shared" si="0"/>
        <v>-5652582</v>
      </c>
      <c r="M15" s="44"/>
      <c r="N15" s="44">
        <v>-1000000</v>
      </c>
      <c r="O15" s="46" t="s">
        <v>18</v>
      </c>
      <c r="P15" s="46" t="s">
        <v>18</v>
      </c>
      <c r="Q15" s="46">
        <v>-499388</v>
      </c>
      <c r="R15" s="46">
        <v>-5153194</v>
      </c>
      <c r="S15" s="44"/>
      <c r="T15" s="44">
        <f t="shared" si="1"/>
        <v>-5652582</v>
      </c>
      <c r="U15" s="44"/>
      <c r="V15" s="44">
        <v>-1000000</v>
      </c>
    </row>
    <row r="16" spans="1:26" ht="15.75" thickBot="1" x14ac:dyDescent="0.3">
      <c r="A16" s="53" t="s">
        <v>37</v>
      </c>
      <c r="B16" s="43"/>
      <c r="C16" s="46">
        <v>252867</v>
      </c>
      <c r="D16" s="43"/>
      <c r="E16" s="46" t="s">
        <v>18</v>
      </c>
      <c r="F16" s="46"/>
      <c r="G16" s="46" t="s">
        <v>18</v>
      </c>
      <c r="H16" s="46"/>
      <c r="I16" s="46" t="s">
        <v>18</v>
      </c>
      <c r="J16" s="46"/>
      <c r="K16" s="46"/>
      <c r="L16" s="56">
        <f>SUM(C16:J16)</f>
        <v>252867</v>
      </c>
      <c r="M16" s="44"/>
      <c r="N16" s="46" t="s">
        <v>18</v>
      </c>
      <c r="O16" s="46" t="s">
        <v>18</v>
      </c>
      <c r="P16" s="46" t="s">
        <v>18</v>
      </c>
      <c r="Q16" s="46" t="s">
        <v>18</v>
      </c>
      <c r="R16" s="46">
        <v>252867</v>
      </c>
      <c r="S16" s="44"/>
      <c r="T16" s="44">
        <f t="shared" si="1"/>
        <v>252867</v>
      </c>
      <c r="U16" s="44"/>
      <c r="V16" s="46" t="s">
        <v>18</v>
      </c>
    </row>
    <row r="17" spans="1:26" ht="15.75" thickBot="1" x14ac:dyDescent="0.3">
      <c r="A17" s="53" t="s">
        <v>77</v>
      </c>
      <c r="B17" s="43"/>
      <c r="C17" s="46">
        <v>75955</v>
      </c>
      <c r="D17" s="43"/>
      <c r="E17" s="46">
        <v>358984</v>
      </c>
      <c r="F17" s="46"/>
      <c r="G17" s="46">
        <v>910704</v>
      </c>
      <c r="H17" s="46"/>
      <c r="I17" s="46">
        <v>2204636</v>
      </c>
      <c r="J17" s="46"/>
      <c r="K17" s="46"/>
      <c r="L17" s="56">
        <f t="shared" ref="L17:L29" si="2">SUM(C17:I17)</f>
        <v>3550279</v>
      </c>
      <c r="M17" s="44"/>
      <c r="N17" s="44">
        <v>2283092</v>
      </c>
      <c r="O17" s="46">
        <v>2204636</v>
      </c>
      <c r="P17" s="46">
        <v>910704</v>
      </c>
      <c r="Q17" s="46">
        <v>358984</v>
      </c>
      <c r="R17" s="46">
        <v>75955</v>
      </c>
      <c r="S17" s="44"/>
      <c r="T17" s="44">
        <f t="shared" si="1"/>
        <v>3550279</v>
      </c>
      <c r="U17" s="44"/>
      <c r="V17" s="44">
        <v>2283092</v>
      </c>
    </row>
    <row r="18" spans="1:26" ht="15.75" thickBot="1" x14ac:dyDescent="0.3">
      <c r="A18" s="53" t="s">
        <v>78</v>
      </c>
      <c r="B18" s="43"/>
      <c r="C18" s="46">
        <v>-21000</v>
      </c>
      <c r="D18" s="43"/>
      <c r="E18" s="46">
        <v>-109000</v>
      </c>
      <c r="F18" s="46"/>
      <c r="G18" s="46">
        <v>-74000</v>
      </c>
      <c r="H18" s="46"/>
      <c r="I18" s="46">
        <v>35000</v>
      </c>
      <c r="J18" s="46"/>
      <c r="K18" s="46"/>
      <c r="L18" s="56">
        <f t="shared" si="2"/>
        <v>-169000</v>
      </c>
      <c r="M18" s="44"/>
      <c r="N18" s="44">
        <v>-205274</v>
      </c>
      <c r="O18" s="46">
        <v>35000</v>
      </c>
      <c r="P18" s="46">
        <v>-74000</v>
      </c>
      <c r="Q18" s="46">
        <v>-109000</v>
      </c>
      <c r="R18" s="46">
        <v>-21000</v>
      </c>
      <c r="S18" s="44"/>
      <c r="T18" s="44">
        <f t="shared" si="1"/>
        <v>-169000</v>
      </c>
      <c r="U18" s="44"/>
      <c r="V18" s="44">
        <v>-205274</v>
      </c>
    </row>
    <row r="19" spans="1:26" ht="15.75" thickBot="1" x14ac:dyDescent="0.3">
      <c r="A19" s="53" t="s">
        <v>79</v>
      </c>
      <c r="B19" s="43"/>
      <c r="C19" s="46" t="s">
        <v>18</v>
      </c>
      <c r="D19" s="43"/>
      <c r="E19" s="46">
        <v>-730000</v>
      </c>
      <c r="F19" s="46"/>
      <c r="G19" s="46">
        <v>1133657</v>
      </c>
      <c r="H19" s="46"/>
      <c r="I19" s="46">
        <v>-1153305</v>
      </c>
      <c r="J19" s="46"/>
      <c r="K19" s="46"/>
      <c r="L19" s="56">
        <f t="shared" si="2"/>
        <v>-749648</v>
      </c>
      <c r="M19" s="44"/>
      <c r="N19" s="44">
        <v>450000</v>
      </c>
      <c r="O19" s="46">
        <v>-1153305</v>
      </c>
      <c r="P19" s="46">
        <v>1133657</v>
      </c>
      <c r="Q19" s="46">
        <v>-730000</v>
      </c>
      <c r="R19" s="46" t="s">
        <v>18</v>
      </c>
      <c r="S19" s="44"/>
      <c r="T19" s="44">
        <f t="shared" si="1"/>
        <v>-749648</v>
      </c>
      <c r="U19" s="44"/>
      <c r="V19" s="44">
        <v>450000</v>
      </c>
    </row>
    <row r="20" spans="1:26" ht="15.75" thickBot="1" x14ac:dyDescent="0.3">
      <c r="A20" s="53" t="s">
        <v>80</v>
      </c>
      <c r="B20" s="43"/>
      <c r="C20" s="46" t="s">
        <v>18</v>
      </c>
      <c r="D20" s="43"/>
      <c r="E20" s="46">
        <v>-800000</v>
      </c>
      <c r="F20" s="46"/>
      <c r="G20" s="46" t="s">
        <v>18</v>
      </c>
      <c r="H20" s="46"/>
      <c r="I20" s="46" t="s">
        <v>20</v>
      </c>
      <c r="J20" s="46"/>
      <c r="K20" s="46"/>
      <c r="L20" s="56">
        <f t="shared" si="2"/>
        <v>-800000</v>
      </c>
      <c r="M20" s="57"/>
      <c r="N20" s="44">
        <v>-5675000</v>
      </c>
      <c r="O20" s="46" t="s">
        <v>20</v>
      </c>
      <c r="P20" s="46" t="s">
        <v>18</v>
      </c>
      <c r="Q20" s="46">
        <v>-800000</v>
      </c>
      <c r="R20" s="46" t="s">
        <v>18</v>
      </c>
      <c r="S20" s="44"/>
      <c r="T20" s="44">
        <f t="shared" si="1"/>
        <v>-800000</v>
      </c>
      <c r="U20" s="57"/>
      <c r="V20" s="44">
        <v>-5675000</v>
      </c>
    </row>
    <row r="21" spans="1:26" ht="15.75" thickBot="1" x14ac:dyDescent="0.3">
      <c r="A21" s="53" t="s">
        <v>81</v>
      </c>
      <c r="B21" s="43"/>
      <c r="C21" s="46" t="s">
        <v>18</v>
      </c>
      <c r="D21" s="43"/>
      <c r="E21" s="46" t="s">
        <v>20</v>
      </c>
      <c r="F21" s="46"/>
      <c r="G21" s="46">
        <v>100000</v>
      </c>
      <c r="H21" s="46"/>
      <c r="I21" s="46" t="s">
        <v>20</v>
      </c>
      <c r="J21" s="46"/>
      <c r="K21" s="46"/>
      <c r="L21" s="56">
        <f t="shared" si="2"/>
        <v>100000</v>
      </c>
      <c r="M21" s="44"/>
      <c r="N21" s="44">
        <v>262601</v>
      </c>
      <c r="O21" s="46" t="s">
        <v>20</v>
      </c>
      <c r="P21" s="46">
        <v>100000</v>
      </c>
      <c r="Q21" s="46" t="s">
        <v>20</v>
      </c>
      <c r="R21" s="46" t="s">
        <v>18</v>
      </c>
      <c r="S21" s="44"/>
      <c r="T21" s="44">
        <f t="shared" si="1"/>
        <v>100000</v>
      </c>
      <c r="U21" s="44"/>
      <c r="V21" s="44">
        <v>262601</v>
      </c>
    </row>
    <row r="22" spans="1:26" ht="15.75" thickBot="1" x14ac:dyDescent="0.3">
      <c r="A22" s="53" t="s">
        <v>82</v>
      </c>
      <c r="B22" s="43"/>
      <c r="C22" s="46">
        <v>800000</v>
      </c>
      <c r="D22" s="43"/>
      <c r="E22" s="46">
        <v>74831</v>
      </c>
      <c r="F22" s="46"/>
      <c r="G22" s="46" t="s">
        <v>18</v>
      </c>
      <c r="H22" s="46"/>
      <c r="I22" s="46" t="s">
        <v>20</v>
      </c>
      <c r="J22" s="46"/>
      <c r="K22" s="46"/>
      <c r="L22" s="56">
        <f t="shared" si="2"/>
        <v>874831</v>
      </c>
      <c r="M22" s="44"/>
      <c r="N22" s="44">
        <v>-327000</v>
      </c>
      <c r="O22" s="46" t="s">
        <v>20</v>
      </c>
      <c r="P22" s="46" t="s">
        <v>18</v>
      </c>
      <c r="Q22" s="46">
        <v>74831</v>
      </c>
      <c r="R22" s="46">
        <v>800000</v>
      </c>
      <c r="S22" s="44"/>
      <c r="T22" s="44">
        <f t="shared" si="1"/>
        <v>874831</v>
      </c>
      <c r="U22" s="44"/>
      <c r="V22" s="44">
        <v>-327000</v>
      </c>
    </row>
    <row r="23" spans="1:26" ht="15.75" thickBot="1" x14ac:dyDescent="0.3">
      <c r="A23" s="53" t="s">
        <v>83</v>
      </c>
      <c r="B23" s="43"/>
      <c r="C23" s="46">
        <f>20103480-17975000</f>
        <v>2128480</v>
      </c>
      <c r="D23" s="43"/>
      <c r="E23" s="46">
        <v>-564000</v>
      </c>
      <c r="F23" s="46"/>
      <c r="G23" s="46">
        <v>422000</v>
      </c>
      <c r="H23" s="46"/>
      <c r="I23" s="46">
        <v>-304000</v>
      </c>
      <c r="J23" s="46"/>
      <c r="K23" s="46"/>
      <c r="L23" s="56">
        <f t="shared" si="2"/>
        <v>1682480</v>
      </c>
      <c r="M23" s="44"/>
      <c r="N23" s="44">
        <v>12247000</v>
      </c>
      <c r="O23" s="46">
        <v>-304000</v>
      </c>
      <c r="P23" s="46">
        <v>422000</v>
      </c>
      <c r="Q23" s="46">
        <v>-564000</v>
      </c>
      <c r="R23" s="46">
        <f>20103480-17975000</f>
        <v>2128480</v>
      </c>
      <c r="S23" s="44"/>
      <c r="T23" s="44">
        <f t="shared" si="1"/>
        <v>1682480</v>
      </c>
      <c r="U23" s="44"/>
      <c r="V23" s="44">
        <v>12247000</v>
      </c>
    </row>
    <row r="24" spans="1:26" ht="15.75" thickBot="1" x14ac:dyDescent="0.3">
      <c r="A24" s="53" t="s">
        <v>84</v>
      </c>
      <c r="B24" s="43"/>
      <c r="C24" s="46">
        <v>-136000</v>
      </c>
      <c r="D24" s="43"/>
      <c r="E24" s="46">
        <v>-111000</v>
      </c>
      <c r="F24" s="46"/>
      <c r="G24" s="46">
        <v>7000</v>
      </c>
      <c r="H24" s="46"/>
      <c r="I24" s="46">
        <v>-12000</v>
      </c>
      <c r="J24" s="46"/>
      <c r="K24" s="46"/>
      <c r="L24" s="56">
        <f t="shared" si="2"/>
        <v>-252000</v>
      </c>
      <c r="M24" s="44"/>
      <c r="N24" s="44">
        <v>230000</v>
      </c>
      <c r="O24" s="46">
        <v>-12000</v>
      </c>
      <c r="P24" s="46">
        <v>7000</v>
      </c>
      <c r="Q24" s="46">
        <v>-111000</v>
      </c>
      <c r="R24" s="46">
        <v>-136000</v>
      </c>
      <c r="S24" s="44"/>
      <c r="T24" s="44">
        <f t="shared" si="1"/>
        <v>-252000</v>
      </c>
      <c r="U24" s="44"/>
      <c r="V24" s="44">
        <v>230000</v>
      </c>
    </row>
    <row r="25" spans="1:26" ht="15.75" thickBot="1" x14ac:dyDescent="0.3">
      <c r="A25" s="53" t="s">
        <v>36</v>
      </c>
      <c r="B25" s="43"/>
      <c r="C25" s="46">
        <v>252809</v>
      </c>
      <c r="D25" s="43"/>
      <c r="E25" s="46" t="s">
        <v>18</v>
      </c>
      <c r="F25" s="46"/>
      <c r="G25" s="46" t="s">
        <v>18</v>
      </c>
      <c r="H25" s="46"/>
      <c r="I25" s="46" t="s">
        <v>18</v>
      </c>
      <c r="J25" s="46"/>
      <c r="K25" s="46"/>
      <c r="L25" s="56">
        <f t="shared" si="2"/>
        <v>252809</v>
      </c>
      <c r="M25" s="44"/>
      <c r="N25" s="46" t="s">
        <v>18</v>
      </c>
      <c r="O25" s="46" t="s">
        <v>18</v>
      </c>
      <c r="P25" s="46" t="s">
        <v>18</v>
      </c>
      <c r="Q25" s="46" t="s">
        <v>18</v>
      </c>
      <c r="R25" s="46">
        <v>252809</v>
      </c>
      <c r="S25" s="44"/>
      <c r="T25" s="44">
        <f t="shared" si="1"/>
        <v>252809</v>
      </c>
      <c r="U25" s="44"/>
      <c r="V25" s="46" t="s">
        <v>18</v>
      </c>
    </row>
    <row r="26" spans="1:26" ht="15.75" thickBot="1" x14ac:dyDescent="0.3">
      <c r="A26" s="53" t="s">
        <v>85</v>
      </c>
      <c r="B26" s="43"/>
      <c r="C26" s="46">
        <v>519150</v>
      </c>
      <c r="D26" s="43"/>
      <c r="E26" s="46" t="s">
        <v>20</v>
      </c>
      <c r="F26" s="46"/>
      <c r="G26" s="46" t="s">
        <v>18</v>
      </c>
      <c r="H26" s="46"/>
      <c r="I26" s="46">
        <v>-92000</v>
      </c>
      <c r="J26" s="46"/>
      <c r="K26" s="46"/>
      <c r="L26" s="56">
        <f t="shared" si="2"/>
        <v>427150</v>
      </c>
      <c r="M26" s="44"/>
      <c r="N26" s="44">
        <v>592000</v>
      </c>
      <c r="O26" s="46">
        <v>-92000</v>
      </c>
      <c r="P26" s="46" t="s">
        <v>18</v>
      </c>
      <c r="Q26" s="46" t="s">
        <v>20</v>
      </c>
      <c r="R26" s="46">
        <v>519150</v>
      </c>
      <c r="S26" s="44"/>
      <c r="T26" s="44">
        <f t="shared" si="1"/>
        <v>427150</v>
      </c>
      <c r="U26" s="44"/>
      <c r="V26" s="44">
        <v>592000</v>
      </c>
      <c r="Y26" s="92">
        <f>20.8/Y27</f>
        <v>6.0482698458854324E-2</v>
      </c>
    </row>
    <row r="27" spans="1:26" ht="15.75" thickBot="1" x14ac:dyDescent="0.3">
      <c r="A27" s="53" t="s">
        <v>86</v>
      </c>
      <c r="B27" s="43"/>
      <c r="C27" s="46" t="s">
        <v>18</v>
      </c>
      <c r="D27" s="43"/>
      <c r="E27" s="46" t="s">
        <v>20</v>
      </c>
      <c r="F27" s="46"/>
      <c r="G27" s="46">
        <v>-9000000</v>
      </c>
      <c r="H27" s="46"/>
      <c r="I27" s="46" t="s">
        <v>20</v>
      </c>
      <c r="J27" s="46"/>
      <c r="K27" s="46"/>
      <c r="L27" s="56">
        <f t="shared" si="2"/>
        <v>-9000000</v>
      </c>
      <c r="M27" s="44"/>
      <c r="N27" s="44">
        <v>11600000</v>
      </c>
      <c r="O27" s="46" t="s">
        <v>20</v>
      </c>
      <c r="P27" s="46">
        <v>-9000000</v>
      </c>
      <c r="Q27" s="46" t="s">
        <v>20</v>
      </c>
      <c r="R27" s="46" t="s">
        <v>18</v>
      </c>
      <c r="S27" s="44"/>
      <c r="T27" s="44">
        <f t="shared" si="1"/>
        <v>-9000000</v>
      </c>
      <c r="U27" s="44"/>
      <c r="V27" s="44">
        <v>11600000</v>
      </c>
      <c r="Y27" s="91">
        <v>343.9</v>
      </c>
      <c r="Z27" s="3">
        <f>20.8/343.9</f>
        <v>6.0482698458854324E-2</v>
      </c>
    </row>
    <row r="28" spans="1:26" ht="15.75" thickBot="1" x14ac:dyDescent="0.3">
      <c r="A28" s="53" t="s">
        <v>87</v>
      </c>
      <c r="B28" s="43"/>
      <c r="C28" s="46">
        <v>-5720000</v>
      </c>
      <c r="D28" s="43"/>
      <c r="E28" s="46">
        <v>-198000</v>
      </c>
      <c r="F28" s="46"/>
      <c r="G28" s="46">
        <v>-606000</v>
      </c>
      <c r="H28" s="46"/>
      <c r="I28" s="46">
        <v>-1874000</v>
      </c>
      <c r="J28" s="46"/>
      <c r="K28" s="46"/>
      <c r="L28" s="56">
        <f t="shared" si="2"/>
        <v>-8398000</v>
      </c>
      <c r="M28" s="44"/>
      <c r="N28" s="44">
        <v>-1860000</v>
      </c>
      <c r="O28" s="46">
        <v>-1874000</v>
      </c>
      <c r="P28" s="46">
        <v>-606000</v>
      </c>
      <c r="Q28" s="46">
        <v>-198000</v>
      </c>
      <c r="R28" s="46">
        <v>-5720000</v>
      </c>
      <c r="S28" s="44"/>
      <c r="T28" s="44">
        <f t="shared" si="1"/>
        <v>-8398000</v>
      </c>
      <c r="U28" s="44"/>
      <c r="V28" s="44">
        <v>-1860000</v>
      </c>
    </row>
    <row r="29" spans="1:26" ht="15.75" thickBot="1" x14ac:dyDescent="0.3">
      <c r="A29" s="53" t="s">
        <v>88</v>
      </c>
      <c r="B29" s="43"/>
      <c r="C29" s="46" t="s">
        <v>18</v>
      </c>
      <c r="D29" s="43"/>
      <c r="E29" s="46">
        <v>1450000</v>
      </c>
      <c r="F29" s="46"/>
      <c r="G29" s="46" t="s">
        <v>18</v>
      </c>
      <c r="H29" s="46"/>
      <c r="I29" s="46">
        <v>3000000</v>
      </c>
      <c r="J29" s="46"/>
      <c r="K29" s="46"/>
      <c r="L29" s="44">
        <f t="shared" si="2"/>
        <v>4450000</v>
      </c>
      <c r="M29" s="44"/>
      <c r="N29" s="44">
        <v>6800000</v>
      </c>
      <c r="O29" s="46">
        <v>3000000</v>
      </c>
      <c r="P29" s="46" t="s">
        <v>18</v>
      </c>
      <c r="Q29" s="46">
        <v>1450000</v>
      </c>
      <c r="R29" s="46" t="s">
        <v>18</v>
      </c>
      <c r="S29" s="44"/>
      <c r="T29" s="44">
        <f t="shared" si="1"/>
        <v>4450000</v>
      </c>
      <c r="U29" s="44"/>
      <c r="V29" s="44">
        <v>6800000</v>
      </c>
    </row>
    <row r="30" spans="1:26" ht="15.75" thickBot="1" x14ac:dyDescent="0.3">
      <c r="A30" s="58" t="s">
        <v>89</v>
      </c>
      <c r="B30" s="59"/>
      <c r="C30" s="46"/>
      <c r="D30" s="43"/>
      <c r="E30" s="46"/>
      <c r="F30" s="46"/>
      <c r="G30" s="46"/>
      <c r="H30" s="46"/>
      <c r="I30" s="46"/>
      <c r="J30" s="46"/>
      <c r="K30" s="46"/>
      <c r="L30" s="44"/>
      <c r="M30" s="44"/>
      <c r="N30" s="44"/>
      <c r="O30" s="60">
        <f>SUM(O5:O29)</f>
        <v>4758777</v>
      </c>
      <c r="P30" s="60">
        <f>SUM(P5:P29)</f>
        <v>-13898968</v>
      </c>
      <c r="Q30" s="60">
        <f>SUM(Q5:Q29)</f>
        <v>-122855</v>
      </c>
      <c r="R30" s="60">
        <f>SUM(R5:R29)</f>
        <v>-8557166.879999999</v>
      </c>
      <c r="S30" s="60"/>
      <c r="T30" s="60">
        <f>SUM(T5:T29)</f>
        <v>-17820212.879999999</v>
      </c>
      <c r="U30" s="61"/>
      <c r="V30" s="60">
        <f>SUM(V5:V29)</f>
        <v>33201586</v>
      </c>
    </row>
    <row r="31" spans="1:26" ht="15.75" thickBot="1" x14ac:dyDescent="0.3">
      <c r="A31" s="42"/>
      <c r="B31" s="43"/>
      <c r="C31" s="46"/>
      <c r="D31" s="43"/>
      <c r="E31" s="46"/>
      <c r="F31" s="46"/>
      <c r="G31" s="46"/>
      <c r="H31" s="46"/>
      <c r="I31" s="46"/>
      <c r="J31" s="46"/>
      <c r="K31" s="46"/>
      <c r="L31" s="44"/>
      <c r="M31" s="44"/>
      <c r="N31" s="44"/>
      <c r="O31" s="46"/>
      <c r="P31" s="46"/>
      <c r="Q31" s="46"/>
      <c r="R31" s="46"/>
      <c r="S31" s="46"/>
      <c r="T31" s="46"/>
      <c r="U31" s="44"/>
      <c r="V31" s="46"/>
    </row>
    <row r="32" spans="1:26" ht="30.75" thickBot="1" x14ac:dyDescent="0.3">
      <c r="A32" s="42" t="s">
        <v>90</v>
      </c>
      <c r="B32" s="43"/>
      <c r="C32" s="46"/>
      <c r="D32" s="43"/>
      <c r="E32" s="46"/>
      <c r="F32" s="46"/>
      <c r="G32" s="46"/>
      <c r="H32" s="46"/>
      <c r="I32" s="46"/>
      <c r="J32" s="46"/>
      <c r="K32" s="46"/>
      <c r="L32" s="44"/>
      <c r="M32" s="44"/>
      <c r="N32" s="44"/>
      <c r="O32" s="46"/>
      <c r="P32" s="46"/>
      <c r="Q32" s="46"/>
      <c r="R32" s="46"/>
      <c r="S32" s="46"/>
      <c r="T32" s="109" t="s">
        <v>38</v>
      </c>
      <c r="U32" s="109"/>
      <c r="V32" s="109"/>
    </row>
    <row r="33" spans="1:24" ht="30.75" thickBot="1" x14ac:dyDescent="0.3">
      <c r="A33" s="53"/>
      <c r="B33" s="43"/>
      <c r="C33" s="46"/>
      <c r="D33" s="43"/>
      <c r="E33" s="46"/>
      <c r="F33" s="46"/>
      <c r="G33" s="46"/>
      <c r="H33" s="46"/>
      <c r="I33" s="46"/>
      <c r="J33" s="46"/>
      <c r="K33" s="46"/>
      <c r="L33" s="44"/>
      <c r="M33" s="44"/>
      <c r="N33" s="44"/>
      <c r="O33" s="49" t="s">
        <v>62</v>
      </c>
      <c r="P33" s="49" t="s">
        <v>61</v>
      </c>
      <c r="Q33" s="49" t="s">
        <v>60</v>
      </c>
      <c r="R33" s="49" t="s">
        <v>33</v>
      </c>
      <c r="S33" s="49"/>
      <c r="T33" s="51" t="s">
        <v>39</v>
      </c>
      <c r="U33" s="52"/>
      <c r="V33" s="52" t="s">
        <v>63</v>
      </c>
      <c r="X33" s="14"/>
    </row>
    <row r="34" spans="1:24" ht="15.75" thickBot="1" x14ac:dyDescent="0.3">
      <c r="A34" s="62" t="s">
        <v>19</v>
      </c>
      <c r="B34" s="63"/>
      <c r="C34" s="64">
        <v>-4526000</v>
      </c>
      <c r="D34" s="63"/>
      <c r="E34" s="64">
        <v>4411000</v>
      </c>
      <c r="F34" s="64"/>
      <c r="G34" s="64">
        <v>-3444000</v>
      </c>
      <c r="H34" s="64"/>
      <c r="I34" s="64">
        <v>-3226165</v>
      </c>
      <c r="J34" s="64"/>
      <c r="K34" s="64"/>
      <c r="L34" s="65">
        <f t="shared" ref="L34:L35" si="3">SUM(C34:I34)</f>
        <v>-6785165</v>
      </c>
      <c r="M34" s="66"/>
      <c r="N34" s="66">
        <v>-16111334</v>
      </c>
      <c r="O34" s="64">
        <v>-3226165</v>
      </c>
      <c r="P34" s="64">
        <v>-3444000</v>
      </c>
      <c r="Q34" s="64">
        <v>4411000</v>
      </c>
      <c r="R34" s="64">
        <v>-4526000</v>
      </c>
      <c r="S34" s="66"/>
      <c r="T34" s="65">
        <f>SUM(O34:R34)</f>
        <v>-6785165</v>
      </c>
      <c r="U34" s="66"/>
      <c r="V34" s="66">
        <v>-16111334</v>
      </c>
      <c r="X34" s="14"/>
    </row>
    <row r="35" spans="1:24" ht="15.75" thickBot="1" x14ac:dyDescent="0.3">
      <c r="A35" s="62" t="s">
        <v>21</v>
      </c>
      <c r="B35" s="63"/>
      <c r="C35" s="64">
        <v>-584896</v>
      </c>
      <c r="D35" s="63"/>
      <c r="E35" s="64">
        <v>-2515711</v>
      </c>
      <c r="F35" s="64"/>
      <c r="G35" s="64">
        <v>-111046</v>
      </c>
      <c r="H35" s="64"/>
      <c r="I35" s="64">
        <v>649306</v>
      </c>
      <c r="J35" s="64"/>
      <c r="K35" s="64"/>
      <c r="L35" s="65">
        <f t="shared" si="3"/>
        <v>-2562347</v>
      </c>
      <c r="M35" s="66"/>
      <c r="N35" s="66">
        <v>-3816190</v>
      </c>
      <c r="O35" s="64">
        <v>649306</v>
      </c>
      <c r="P35" s="64">
        <v>-111046</v>
      </c>
      <c r="Q35" s="64">
        <v>-2515711</v>
      </c>
      <c r="R35" s="64">
        <v>-584896</v>
      </c>
      <c r="S35" s="66"/>
      <c r="T35" s="65">
        <f>SUM(O35:R35)</f>
        <v>-2562347</v>
      </c>
      <c r="U35" s="66"/>
      <c r="V35" s="66">
        <v>-3816190</v>
      </c>
      <c r="X35" s="14"/>
    </row>
    <row r="36" spans="1:24" ht="15.75" thickBot="1" x14ac:dyDescent="0.3">
      <c r="A36" s="58" t="s">
        <v>89</v>
      </c>
      <c r="B36" s="63"/>
      <c r="C36" s="64"/>
      <c r="D36" s="63"/>
      <c r="E36" s="64"/>
      <c r="F36" s="64"/>
      <c r="G36" s="64"/>
      <c r="H36" s="64"/>
      <c r="I36" s="64"/>
      <c r="J36" s="64"/>
      <c r="K36" s="64"/>
      <c r="L36" s="66"/>
      <c r="M36" s="66"/>
      <c r="N36" s="66"/>
      <c r="O36" s="60">
        <f>SUM(O34:O35)</f>
        <v>-2576859</v>
      </c>
      <c r="P36" s="60">
        <f t="shared" ref="P36:V36" si="4">SUM(P34:P35)</f>
        <v>-3555046</v>
      </c>
      <c r="Q36" s="60">
        <f t="shared" si="4"/>
        <v>1895289</v>
      </c>
      <c r="R36" s="60">
        <f t="shared" si="4"/>
        <v>-5110896</v>
      </c>
      <c r="S36" s="60"/>
      <c r="T36" s="60">
        <f t="shared" si="4"/>
        <v>-9347512</v>
      </c>
      <c r="U36" s="60"/>
      <c r="V36" s="60">
        <f t="shared" si="4"/>
        <v>-19927524</v>
      </c>
      <c r="X36" s="14"/>
    </row>
    <row r="37" spans="1:24" ht="15.75" thickBot="1" x14ac:dyDescent="0.3">
      <c r="A37" s="67" t="s">
        <v>22</v>
      </c>
      <c r="B37" s="67" t="s">
        <v>23</v>
      </c>
      <c r="C37" s="68">
        <f>SUM(C5:C29)</f>
        <v>-8557166.879999999</v>
      </c>
      <c r="D37" s="67" t="s">
        <v>23</v>
      </c>
      <c r="E37" s="68">
        <f>SUM(E5:E29)</f>
        <v>-122855</v>
      </c>
      <c r="F37" s="68" t="s">
        <v>23</v>
      </c>
      <c r="G37" s="68">
        <f>SUM(G5:G29)</f>
        <v>-13898968</v>
      </c>
      <c r="H37" s="68" t="s">
        <v>23</v>
      </c>
      <c r="I37" s="68">
        <f>SUM(I5:I29)</f>
        <v>4758777</v>
      </c>
      <c r="J37" s="46"/>
      <c r="K37" s="68" t="s">
        <v>23</v>
      </c>
      <c r="L37" s="68">
        <f>SUM(L5:L29)</f>
        <v>-17820212.879999999</v>
      </c>
      <c r="M37" s="69" t="s">
        <v>23</v>
      </c>
      <c r="N37" s="68">
        <f>SUM(N5:N29)</f>
        <v>33201586</v>
      </c>
      <c r="O37" s="68">
        <f>SUM(O5:O29)+SUM(O34:O35)</f>
        <v>2181918</v>
      </c>
      <c r="P37" s="68">
        <f>SUM(P5:P29)+SUM(P34:P35)</f>
        <v>-17454014</v>
      </c>
      <c r="Q37" s="68">
        <f>SUM(Q5:Q29)+SUM(Q34:Q35)</f>
        <v>1772434</v>
      </c>
      <c r="R37" s="68">
        <f>SUM(R5:R29)+SUM(R34:R35)</f>
        <v>-13668062.879999999</v>
      </c>
      <c r="S37" s="68"/>
      <c r="T37" s="68">
        <f>SUM(T5:T29)+SUM(T34:T35)</f>
        <v>-27167724.879999999</v>
      </c>
      <c r="U37" s="69" t="s">
        <v>23</v>
      </c>
      <c r="V37" s="68">
        <f>SUM(V5:V29)+SUM(V34:V35)</f>
        <v>13274062</v>
      </c>
    </row>
    <row r="38" spans="1:24" x14ac:dyDescent="0.25">
      <c r="A38" s="70" t="s">
        <v>91</v>
      </c>
      <c r="B38" s="71"/>
      <c r="C38" s="72"/>
      <c r="D38" s="71"/>
      <c r="E38" s="72"/>
      <c r="F38" s="72"/>
      <c r="G38" s="72"/>
      <c r="H38" s="72"/>
      <c r="I38" s="72"/>
      <c r="J38" s="73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4" x14ac:dyDescent="0.25">
      <c r="A39" s="36"/>
      <c r="B39" s="36"/>
      <c r="C39" s="37"/>
      <c r="D39" s="36"/>
      <c r="E39" s="37"/>
      <c r="F39" s="37"/>
      <c r="G39" s="37"/>
      <c r="H39" s="37"/>
      <c r="I39" s="37"/>
      <c r="J39" s="38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4" x14ac:dyDescent="0.25">
      <c r="A40" s="36"/>
      <c r="B40" s="36"/>
      <c r="C40" s="37"/>
      <c r="D40" s="36"/>
      <c r="E40" s="37"/>
      <c r="F40" s="37"/>
      <c r="G40" s="37"/>
      <c r="H40" s="37"/>
      <c r="I40" s="37"/>
      <c r="J40" s="38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4" x14ac:dyDescent="0.25">
      <c r="A41" s="36"/>
      <c r="B41" s="36"/>
      <c r="C41" s="37"/>
      <c r="D41" s="36"/>
      <c r="E41" s="37"/>
      <c r="F41" s="37"/>
      <c r="G41" s="37"/>
      <c r="H41" s="37"/>
      <c r="I41" s="37"/>
      <c r="J41" s="38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3" spans="1:24" ht="15.75" x14ac:dyDescent="0.25">
      <c r="A43" s="33">
        <v>22702821</v>
      </c>
      <c r="C43" s="34">
        <f>C37/A43</f>
        <v>-0.37692086283021825</v>
      </c>
      <c r="D43" s="14"/>
      <c r="E43" s="14"/>
      <c r="F43" s="14"/>
      <c r="G43" s="14"/>
      <c r="H43" s="14"/>
      <c r="I43" s="14"/>
      <c r="J43" s="14"/>
      <c r="K43" s="14"/>
      <c r="L43" s="35">
        <f>L37/A43</f>
        <v>-0.7849338582196459</v>
      </c>
      <c r="M43" s="14"/>
      <c r="N43" s="14"/>
      <c r="O43" s="14" t="s">
        <v>93</v>
      </c>
      <c r="P43" s="14"/>
      <c r="Q43" s="14"/>
      <c r="R43" s="34"/>
      <c r="S43" s="34"/>
      <c r="T43" s="35"/>
      <c r="U43" s="14"/>
      <c r="V43" s="14"/>
    </row>
    <row r="44" spans="1:24" x14ac:dyDescent="0.25">
      <c r="C44" s="15"/>
      <c r="R44" s="15"/>
      <c r="S44" s="15"/>
    </row>
    <row r="52" spans="17:22" x14ac:dyDescent="0.25">
      <c r="Q52" s="92">
        <v>6.8999999999999999E-3</v>
      </c>
      <c r="V52" s="92"/>
    </row>
    <row r="53" spans="17:22" x14ac:dyDescent="0.25">
      <c r="Q53" s="92">
        <v>0.69</v>
      </c>
    </row>
    <row r="54" spans="17:22" x14ac:dyDescent="0.25">
      <c r="Q54" s="92"/>
    </row>
  </sheetData>
  <mergeCells count="5">
    <mergeCell ref="C3:I3"/>
    <mergeCell ref="L3:N3"/>
    <mergeCell ref="T3:V3"/>
    <mergeCell ref="T32:V32"/>
    <mergeCell ref="O3:R3"/>
  </mergeCells>
  <pageMargins left="0.7" right="0.7" top="0.75" bottom="0.75" header="0.3" footer="0.3"/>
  <pageSetup orientation="portrait" r:id="rId1"/>
  <ignoredErrors>
    <ignoredError sqref="T34:T35 T7:T8 T11 T24 T28 T17:T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Fiscal Q3 2014 Results</vt:lpstr>
      <vt:lpstr>Summary Data use</vt:lpstr>
      <vt:lpstr>NAV change</vt:lpstr>
      <vt:lpstr>MVCA and SGDA</vt:lpstr>
      <vt:lpstr> Portfolio Adjustments to use</vt:lpstr>
      <vt:lpstr>' Portfolio Adjustments to use'!OLE_LINK10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2014-08-29T13:56:02Z</dcterms:created>
  <dcterms:modified xsi:type="dcterms:W3CDTF">2015-10-13T12:50:28Z</dcterms:modified>
</cp:coreProperties>
</file>